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S135" i="8" l="1"/>
  <c r="S134"/>
  <c r="K126"/>
  <c r="Q126"/>
  <c r="L126"/>
  <c r="P126"/>
  <c r="T108"/>
  <c r="R136"/>
  <c r="H126"/>
  <c r="T105"/>
  <c r="M95"/>
  <c r="G126"/>
  <c r="T95"/>
  <c r="N126"/>
  <c r="M108"/>
  <c r="M121"/>
  <c r="M105"/>
  <c r="I126"/>
  <c r="O126"/>
  <c r="M112"/>
  <c r="I136"/>
  <c r="S133"/>
  <c r="W133" s="1"/>
  <c r="U143" s="1"/>
  <c r="V143" s="1"/>
  <c r="Y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<sst xmlns="http://schemas.openxmlformats.org/spreadsheetml/2006/main" count="2077" uniqueCount="1749">
  <si>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</si>
  <si>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</si>
  <si>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</si>
  <si>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</si>
  <si>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</si>
  <si>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</si>
  <si>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</si>
  <si>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</si>
  <si>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</si>
  <si>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</si>
  <si>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</si>
  <si>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</si>
  <si>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</si>
  <si>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</si>
  <si>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</si>
  <si>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</si>
  <si>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</si>
  <si>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</si>
  <si>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</si>
  <si>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</si>
  <si>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</si>
  <si>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</si>
  <si>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</si>
  <si>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</si>
  <si>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</si>
  <si>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</si>
  <si>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</si>
  <si>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</si>
  <si>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</si>
  <si>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</si>
  <si>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</si>
  <si>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</si>
  <si>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</si>
  <si>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</si>
  <si>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</si>
  <si>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</si>
  <si>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</si>
  <si>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</si>
  <si>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</si>
  <si>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</si>
  <si>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</si>
  <si>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</si>
  <si>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</si>
  <si>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</si>
  <si>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</si>
  <si>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</si>
  <si>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</si>
  <si>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</si>
  <si>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</si>
  <si>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</si>
  <si>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</si>
  <si>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</si>
  <si>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</si>
  <si>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</si>
  <si>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</si>
  <si>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</si>
  <si>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</si>
  <si>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</si>
  <si>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</si>
  <si>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</si>
  <si>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</si>
  <si>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</si>
  <si>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</si>
  <si>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</si>
  <si>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</si>
  <si>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</si>
  <si>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</si>
  <si>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</si>
  <si>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</si>
  <si>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</si>
  <si>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</si>
  <si>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</si>
  <si>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</si>
  <si>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</si>
  <si>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</si>
  <si>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</si>
  <si>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</si>
  <si>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</si>
  <si>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</si>
  <si>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</si>
  <si>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</si>
  <si>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</si>
  <si>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</si>
  <si>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</si>
  <si>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</si>
  <si>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</si>
  <si>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</si>
  <si>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</si>
  <si>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</si>
  <si>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</si>
  <si>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</si>
  <si>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</si>
  <si>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</si>
  <si>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</si>
  <si>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</si>
  <si>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</si>
  <si>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</si>
  <si>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</si>
  <si>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</si>
  <si>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</si>
  <si>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</si>
  <si>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</si>
  <si>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</si>
  <si>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</si>
  <si>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</si>
  <si>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</si>
  <si>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</si>
  <si>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</si>
  <si>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</si>
  <si>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</si>
  <si>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</si>
  <si>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</si>
  <si>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</si>
  <si>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</si>
  <si>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</si>
  <si>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</si>
  <si>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</si>
  <si>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</si>
  <si>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</si>
  <si>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</si>
  <si>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</si>
  <si>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</si>
  <si>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</si>
  <si>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</si>
  <si>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</si>
  <si>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</si>
  <si>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</si>
  <si>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</si>
  <si>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</si>
  <si>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</si>
  <si>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</si>
  <si>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</si>
  <si>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</si>
  <si>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</si>
  <si>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</si>
  <si>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</si>
  <si>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</si>
  <si>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</si>
  <si>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</si>
  <si>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</si>
  <si>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</si>
  <si>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</si>
  <si>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</si>
  <si>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</si>
  <si>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</si>
  <si>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</si>
  <si>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</si>
  <si>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</si>
  <si>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</si>
  <si>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</si>
  <si>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</si>
  <si>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</si>
  <si>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</si>
  <si>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</si>
  <si>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</si>
  <si>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</si>
  <si>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</si>
  <si>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</si>
  <si>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</si>
  <si>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</si>
  <si>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</si>
  <si>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</si>
  <si>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</si>
  <si>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</si>
  <si>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</si>
  <si>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</si>
  <si>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</si>
  <si>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</si>
  <si>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</si>
  <si>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</si>
  <si>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</si>
  <si>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</si>
  <si>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</si>
  <si>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</si>
  <si>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</si>
  <si>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</si>
  <si>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</si>
  <si>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</si>
  <si>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</si>
  <si>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</si>
  <si>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</si>
  <si>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</si>
  <si>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</si>
  <si>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</si>
  <si>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</si>
  <si>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</si>
  <si>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</si>
  <si>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</si>
  <si>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</si>
  <si>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</si>
  <si>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</si>
  <si>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</si>
  <si>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</si>
  <si>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</si>
  <si>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</si>
  <si>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</si>
  <si>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</si>
  <si>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</si>
  <si>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</si>
  <si>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</si>
  <si>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</si>
  <si>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</si>
  <si>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</si>
  <si>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</si>
  <si>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</si>
  <si>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</si>
  <si>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</si>
  <si>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</si>
  <si>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</si>
  <si>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</si>
  <si>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</si>
  <si>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</si>
  <si>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</si>
  <si>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</si>
  <si>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</si>
  <si>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</si>
  <si>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</si>
  <si>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</si>
  <si>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</si>
  <si>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</si>
  <si>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</si>
  <si>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</si>
  <si>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</si>
  <si>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</si>
  <si>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</si>
  <si>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</si>
  <si>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</si>
  <si>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</si>
  <si>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</si>
  <si>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</si>
  <si>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</si>
  <si>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</si>
  <si>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</si>
  <si>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</si>
  <si>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</si>
  <si>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</si>
  <si>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</si>
  <si>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</si>
  <si>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</si>
  <si>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</si>
  <si>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</si>
  <si>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</si>
  <si>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</si>
  <si>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</si>
  <si>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</si>
  <si>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</si>
  <si>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</si>
  <si>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</si>
  <si>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</si>
  <si>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</si>
  <si>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</si>
  <si>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</si>
  <si>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</si>
  <si>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</si>
  <si>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</si>
  <si>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</si>
  <si>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</si>
  <si>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</si>
  <si>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</si>
  <si>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</si>
  <si>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</si>
  <si>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</si>
  <si>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</si>
  <si>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</si>
  <si>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</si>
  <si>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</si>
  <si>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</si>
  <si>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</si>
  <si>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</si>
  <si>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</si>
  <si>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</si>
  <si>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</si>
  <si>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</si>
  <si>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</si>
  <si>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</si>
  <si>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</si>
  <si>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</si>
  <si>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</si>
  <si>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</si>
  <si>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</si>
  <si>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</si>
  <si>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</si>
  <si>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</si>
  <si>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</si>
  <si>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</si>
  <si>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</si>
  <si>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</si>
  <si>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</si>
  <si>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</si>
  <si>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</si>
  <si>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</si>
  <si>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</si>
  <si>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</si>
  <si>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</si>
  <si>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</si>
  <si>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</si>
  <si>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</si>
  <si>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</si>
  <si>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</si>
  <si>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</si>
  <si>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</si>
  <si>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</si>
  <si>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</si>
  <si>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</si>
  <si>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</si>
  <si>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</si>
  <si>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</si>
  <si>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</si>
  <si>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</si>
  <si>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</si>
  <si>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</si>
  <si>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</si>
  <si>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</si>
  <si>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</si>
  <si>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</si>
  <si>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</si>
  <si>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</si>
  <si>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</si>
  <si>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</si>
  <si>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</si>
  <si>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</si>
  <si>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</si>
  <si>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</si>
  <si>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</si>
  <si>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</si>
  <si>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</si>
  <si>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</si>
  <si>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</si>
  <si>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</si>
  <si>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</si>
  <si>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</si>
  <si>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</si>
  <si>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</si>
  <si>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</si>
  <si>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</si>
  <si>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</si>
  <si>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</si>
  <si>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</si>
  <si>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</si>
  <si>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</si>
  <si>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</si>
  <si>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</si>
  <si>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</si>
  <si>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</si>
  <si>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</si>
  <si>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</si>
  <si>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</si>
  <si>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</si>
  <si>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</si>
  <si>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</si>
  <si>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</si>
  <si>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</si>
  <si>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</si>
  <si>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</si>
  <si>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</si>
  <si>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</si>
  <si>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</si>
  <si>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</si>
  <si>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</si>
  <si>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</si>
  <si>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</si>
  <si>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</si>
  <si>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</si>
  <si>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</si>
  <si>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</si>
  <si>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</si>
  <si>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</si>
  <si>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</si>
  <si>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</si>
  <si>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</si>
  <si>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</si>
  <si>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</si>
  <si>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</si>
  <si>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</si>
  <si>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</si>
  <si>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</si>
  <si>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</si>
  <si>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</si>
  <si>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</si>
  <si>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</si>
  <si>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</si>
  <si>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</si>
  <si>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</si>
  <si>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</si>
  <si>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</si>
  <si>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</si>
  <si>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</si>
  <si>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</si>
  <si>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</si>
  <si>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</si>
  <si>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</si>
  <si>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</si>
  <si>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</si>
  <si>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</si>
  <si>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</si>
  <si>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</si>
  <si>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</si>
  <si>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</si>
  <si>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</si>
  <si>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</si>
  <si>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</si>
  <si>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</si>
  <si>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</si>
  <si>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</si>
  <si>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</si>
  <si>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</si>
  <si>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</si>
  <si>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</si>
  <si>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</si>
  <si>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</si>
  <si>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</si>
  <si>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</si>
  <si>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</si>
  <si>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</si>
  <si>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</si>
  <si>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</si>
  <si>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</si>
  <si>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</si>
  <si>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</si>
  <si>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</si>
  <si>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</si>
  <si>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</si>
  <si>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</si>
  <si>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</si>
  <si>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</si>
  <si>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</si>
  <si>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</si>
  <si>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</si>
  <si>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</si>
  <si>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</si>
  <si>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</si>
  <si>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</si>
  <si>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</si>
  <si>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</si>
  <si>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</si>
  <si>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</si>
  <si>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</si>
  <si>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</si>
  <si>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</si>
  <si>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</si>
  <si>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</si>
  <si>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</si>
  <si>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</si>
  <si>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</si>
  <si>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</si>
  <si>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</si>
  <si>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</si>
  <si>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</si>
  <si>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</si>
  <si>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</si>
  <si>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</si>
  <si>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</si>
  <si>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</si>
  <si>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</si>
  <si>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</si>
  <si>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</si>
  <si>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</si>
  <si>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</si>
  <si>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</si>
  <si>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</si>
  <si>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</si>
  <si>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</si>
  <si>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</si>
  <si>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</si>
  <si>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</si>
  <si>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</si>
  <si>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</si>
  <si>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</si>
  <si>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</si>
  <si>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</si>
  <si>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</si>
  <si>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</si>
  <si>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</si>
  <si>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</si>
  <si>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</si>
  <si>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</si>
  <si>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</si>
  <si>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</si>
  <si>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</si>
  <si>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</si>
  <si>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</si>
  <si>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</si>
  <si>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</si>
  <si>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</si>
  <si>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</si>
  <si>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</si>
  <si>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</si>
  <si>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</si>
  <si>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</si>
  <si>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</si>
  <si>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</si>
  <si>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</si>
  <si>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</si>
  <si>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</si>
  <si>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</si>
  <si>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</si>
  <si>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</si>
  <si>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</si>
  <si>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</si>
  <si>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</si>
  <si>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</si>
  <si>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</si>
  <si>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</si>
  <si>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</si>
  <si>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</si>
  <si>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</si>
  <si>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</si>
  <si>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</si>
  <si>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</si>
  <si>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</si>
  <si>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</si>
  <si>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</si>
  <si>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</si>
  <si>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</si>
  <si>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</si>
  <si>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</si>
  <si>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</si>
  <si>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</si>
  <si>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</si>
  <si>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</si>
  <si>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</si>
  <si>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</si>
  <si>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</si>
  <si>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</si>
  <si>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</si>
  <si>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</si>
  <si>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</si>
  <si>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</si>
  <si>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</si>
  <si>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</si>
  <si>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</si>
  <si>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</si>
  <si>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</si>
  <si>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</si>
  <si>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</si>
  <si>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</si>
  <si>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</si>
  <si>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</si>
  <si>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</si>
  <si>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</si>
  <si>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</si>
  <si>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</si>
  <si>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</si>
  <si>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</si>
  <si>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</si>
  <si>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</si>
  <si>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</si>
  <si>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</si>
  <si>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</si>
  <si>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</si>
  <si>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</si>
  <si>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</si>
  <si>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</si>
  <si>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</si>
  <si>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</si>
  <si>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</si>
  <si>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</si>
  <si>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</si>
  <si>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</si>
  <si>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</si>
  <si>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</si>
  <si>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</si>
  <si>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</si>
  <si>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</si>
  <si>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</si>
  <si>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</si>
  <si>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</si>
  <si>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</si>
  <si>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</si>
  <si>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</si>
  <si>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</si>
  <si>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</si>
  <si>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</si>
  <si>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</si>
  <si>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</si>
  <si>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</si>
  <si>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</si>
  <si>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</si>
  <si>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</si>
  <si>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</si>
  <si>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</si>
  <si>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</si>
  <si>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</si>
  <si>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</si>
  <si>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</si>
  <si>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</si>
  <si>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</si>
  <si>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</si>
  <si>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</si>
  <si>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</si>
  <si>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</si>
  <si>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</si>
  <si>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</si>
  <si>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</si>
  <si>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</si>
  <si>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</si>
  <si>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</si>
  <si>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</si>
  <si>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</si>
  <si>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</si>
  <si>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</si>
  <si>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</si>
  <si>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</si>
  <si>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</si>
  <si>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</si>
  <si>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</si>
  <si>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</si>
  <si>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</si>
  <si>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</si>
  <si>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</si>
  <si>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</si>
  <si>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</si>
  <si>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</si>
  <si>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</si>
  <si>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</si>
  <si>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</si>
  <si>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</si>
  <si>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</si>
  <si>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</si>
  <si>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</si>
  <si>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</si>
  <si>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</si>
  <si>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</si>
  <si>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</si>
  <si>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</si>
  <si>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</si>
  <si>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</si>
  <si>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</si>
  <si>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</si>
  <si>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</si>
  <si>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</si>
  <si>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</si>
  <si>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</si>
  <si>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</si>
  <si>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</si>
  <si>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</si>
  <si>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</si>
  <si>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</si>
  <si>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</si>
  <si>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</si>
  <si>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</si>
  <si>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</si>
  <si>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</si>
  <si>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</si>
  <si>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</si>
  <si>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</si>
  <si>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</si>
  <si>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</si>
  <si>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</si>
  <si>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</si>
  <si>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</si>
  <si>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</si>
  <si>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</si>
  <si>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</si>
  <si>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</si>
  <si>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</si>
  <si>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</si>
  <si>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</si>
  <si>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</si>
  <si>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</si>
  <si>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</si>
  <si>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</si>
  <si>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</si>
  <si>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</si>
  <si>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</si>
  <si>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</si>
  <si>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</si>
  <si>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</si>
  <si>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</si>
  <si>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</si>
  <si>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</si>
  <si>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</si>
  <si>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</si>
  <si>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</si>
  <si>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</si>
  <si>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</si>
  <si>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</si>
  <si>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</si>
  <si>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</si>
  <si>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</si>
  <si>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</si>
  <si>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</si>
  <si>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</si>
  <si>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</si>
  <si>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</si>
  <si>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</si>
  <si>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</si>
  <si>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</si>
  <si>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</si>
  <si>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</si>
  <si>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</si>
  <si>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</si>
  <si>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</si>
  <si>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</si>
  <si>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</si>
  <si>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</si>
  <si>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</si>
  <si>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</si>
  <si>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</si>
  <si>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</si>
  <si>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</si>
  <si>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</si>
  <si>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</si>
  <si>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</si>
  <si>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</si>
  <si>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</si>
  <si>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</si>
  <si>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</si>
  <si>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</si>
  <si>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</si>
  <si>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</si>
  <si>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</si>
  <si>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</si>
  <si>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</si>
  <si>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</si>
  <si>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</si>
  <si>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</si>
  <si>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</si>
  <si>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</si>
  <si>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</si>
  <si>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</si>
  <si>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</si>
  <si>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</si>
  <si>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</si>
  <si>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</si>
  <si>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</si>
  <si>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</si>
  <si>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</si>
  <si>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</si>
  <si>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</si>
  <si>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</si>
  <si>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</si>
  <si>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</si>
  <si>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</si>
  <si>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</si>
  <si>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</si>
  <si>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</si>
  <si>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</si>
  <si>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</si>
  <si>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</si>
  <si>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</si>
  <si>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</si>
  <si>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</si>
  <si>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</si>
  <si>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</si>
  <si>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</si>
  <si>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</si>
  <si>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</si>
  <si>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</si>
  <si>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</si>
  <si>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</si>
  <si>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</si>
  <si>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</si>
  <si>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</si>
  <si>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</si>
  <si>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</si>
  <si>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</si>
  <si>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</si>
  <si>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</si>
  <si>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</si>
  <si>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</si>
  <si>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</si>
  <si>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</si>
  <si>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</si>
  <si>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</si>
  <si>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</si>
  <si>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</si>
  <si>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</si>
  <si>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</si>
  <si>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</si>
  <si>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</si>
  <si>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</si>
  <si>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</si>
  <si>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</si>
  <si>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</si>
  <si>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</si>
  <si>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</si>
  <si>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</si>
  <si>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</si>
  <si>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</si>
  <si>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</si>
  <si>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</si>
  <si>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</si>
  <si>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</si>
  <si>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</si>
  <si>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</si>
  <si>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</si>
  <si>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</si>
  <si>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</si>
  <si>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</si>
  <si>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</si>
  <si>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</si>
  <si>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</si>
  <si>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</si>
  <si>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</si>
  <si>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</si>
  <si>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</si>
  <si>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</si>
  <si>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</si>
  <si>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</si>
  <si>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</si>
  <si>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</si>
  <si>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</si>
  <si>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</si>
  <si>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</si>
  <si>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</si>
  <si>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</si>
  <si>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</si>
  <si>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</si>
  <si>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</si>
  <si>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</si>
  <si>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</si>
  <si>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</si>
  <si>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</si>
  <si>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</si>
  <si>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</si>
  <si>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</si>
  <si>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</si>
  <si>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</si>
  <si>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</si>
  <si>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</si>
  <si>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</si>
  <si>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</si>
  <si>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</si>
  <si>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</si>
  <si>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</si>
  <si>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</si>
  <si>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</si>
  <si>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</si>
  <si>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</si>
  <si>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</si>
  <si>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</si>
  <si>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</si>
  <si>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</si>
  <si>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</si>
  <si>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</si>
  <si>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</si>
  <si>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</si>
  <si>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</si>
  <si>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</si>
  <si>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</si>
  <si>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</si>
  <si>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</si>
  <si>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</si>
  <si>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</si>
  <si>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</si>
  <si>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</si>
  <si>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</si>
  <si>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</si>
  <si>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</si>
  <si>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</si>
  <si>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</si>
  <si>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</si>
  <si>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</si>
  <si>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</si>
  <si>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</si>
  <si>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</si>
  <si>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</si>
  <si>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</si>
  <si>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</si>
  <si>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</si>
  <si>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</si>
  <si>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</si>
  <si>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</si>
  <si>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</si>
  <si>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</si>
  <si>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</si>
  <si>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</si>
  <si>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</si>
  <si>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</si>
  <si>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</si>
  <si>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</si>
  <si>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</si>
  <si>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</si>
  <si>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</si>
  <si>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</si>
  <si>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</si>
  <si>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</si>
  <si>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</si>
  <si>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</si>
  <si>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</si>
  <si>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</si>
  <si>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</si>
  <si>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</si>
  <si>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</si>
  <si>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</si>
  <si>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</si>
  <si>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</si>
  <si>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</si>
  <si>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</si>
  <si>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</si>
  <si>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</si>
  <si>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</si>
  <si>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</si>
  <si>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</si>
  <si>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</si>
  <si>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</si>
  <si>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</si>
  <si>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</si>
  <si>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</si>
  <si>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</si>
  <si>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</si>
  <si>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</si>
  <si>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</si>
  <si>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</si>
  <si>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</si>
  <si>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</si>
  <si>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</si>
  <si>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</si>
  <si>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</si>
  <si>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</si>
  <si>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</si>
  <si>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</si>
  <si>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</si>
  <si>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</si>
  <si>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</si>
  <si>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</si>
  <si>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</si>
  <si>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</si>
  <si>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</si>
  <si>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</si>
  <si>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</si>
  <si>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</si>
  <si>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</si>
  <si>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</si>
  <si>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</si>
  <si>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</si>
  <si>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</si>
  <si>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</si>
  <si>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</si>
  <si>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</si>
  <si>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</si>
  <si>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</si>
  <si>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</si>
  <si>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</si>
  <si>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</si>
  <si>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</si>
  <si>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</si>
  <si>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</si>
  <si>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</si>
  <si>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</si>
  <si>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</si>
  <si>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</si>
  <si>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</si>
  <si>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</si>
  <si>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</si>
  <si>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</si>
  <si>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</si>
  <si>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</si>
  <si>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</si>
  <si>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</si>
  <si>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</si>
  <si>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</si>
  <si>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</si>
  <si>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</si>
  <si>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</si>
  <si>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</si>
  <si>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</si>
  <si>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</si>
  <si>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</si>
  <si>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</si>
  <si>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</si>
  <si>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</si>
  <si>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</si>
  <si>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</si>
  <si>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</si>
  <si>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</si>
  <si>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</si>
  <si>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</si>
  <si>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</si>
  <si>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</si>
  <si>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</si>
  <si>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</si>
  <si>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</si>
  <si>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</si>
  <si>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</si>
  <si>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</si>
  <si>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</si>
  <si>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</si>
  <si>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</si>
  <si>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</si>
  <si>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</si>
  <si>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</si>
  <si>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</si>
  <si>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</si>
  <si>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</si>
  <si>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</si>
  <si>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</si>
  <si>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</si>
  <si>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</si>
  <si>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</si>
  <si>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</si>
  <si>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</si>
  <si>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</si>
  <si>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</si>
  <si>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</si>
  <si>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</si>
  <si>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</si>
  <si>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</si>
  <si>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</si>
  <si>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</si>
  <si>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</si>
  <si>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</si>
  <si>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</si>
  <si>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</si>
  <si>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</si>
  <si>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</si>
  <si>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</si>
  <si>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</si>
  <si>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</si>
  <si>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</si>
  <si>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</si>
  <si>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</si>
  <si>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</si>
  <si>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</si>
  <si>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</si>
  <si>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</si>
  <si>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</si>
  <si>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</si>
  <si>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</si>
  <si>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</si>
  <si>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</si>
  <si>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</si>
  <si>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</si>
  <si>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</si>
  <si>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</si>
  <si>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</si>
  <si>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</si>
  <si>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</si>
  <si>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</si>
  <si>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</si>
  <si>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</si>
  <si>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</si>
  <si>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</si>
  <si>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</si>
  <si>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</si>
  <si>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</si>
  <si>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</si>
  <si>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</si>
  <si>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</si>
  <si>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</si>
  <si>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</si>
  <si>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</si>
  <si>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</si>
  <si>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</si>
  <si>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</si>
  <si>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</si>
  <si>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</si>
  <si>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</si>
  <si>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</si>
  <si>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</si>
  <si>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</si>
  <si>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</si>
  <si>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</si>
  <si>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</si>
  <si>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</si>
  <si>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</si>
  <si>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</si>
  <si>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</si>
  <si>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</si>
  <si>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</si>
  <si>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</si>
  <si>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</si>
  <si>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</si>
  <si>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</si>
  <si>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</si>
  <si>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</si>
  <si>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</si>
  <si>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</si>
  <si>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</si>
  <si>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</si>
  <si>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</si>
  <si>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</si>
  <si>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</si>
  <si>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</si>
  <si>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</si>
  <si>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</si>
  <si>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</si>
  <si>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</si>
  <si>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</si>
  <si>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</si>
  <si>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</si>
  <si>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</si>
  <si>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</si>
  <si>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</si>
  <si>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</si>
  <si>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</si>
  <si>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</si>
  <si>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</si>
  <si>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</si>
  <si>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</si>
  <si>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</si>
  <si>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</si>
  <si>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</si>
  <si>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</si>
  <si>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</si>
  <si>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</si>
  <si>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</si>
  <si>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</si>
  <si>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</si>
  <si>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</si>
  <si>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</si>
  <si>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</si>
  <si>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</si>
  <si>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</si>
  <si>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</si>
  <si>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</si>
  <si>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</si>
  <si>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</si>
  <si>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</si>
  <si>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</si>
  <si>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</si>
  <si>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</si>
  <si>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</si>
  <si>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</si>
  <si>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</si>
  <si>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</si>
  <si>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</si>
  <si>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</si>
  <si>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</si>
  <si>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</si>
  <si>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</si>
  <si>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</si>
  <si>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</si>
  <si>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</si>
  <si>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</si>
  <si>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</si>
  <si>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</si>
  <si>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</si>
  <si>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</si>
  <si>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</si>
  <si>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</si>
  <si>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</si>
  <si>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</si>
  <si>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</si>
  <si>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</si>
  <si>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</si>
  <si>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</si>
  <si>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</si>
  <si>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</si>
  <si>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</si>
  <si>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</si>
  <si>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</si>
  <si>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</si>
  <si>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</si>
  <si>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</si>
  <si>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</si>
  <si>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</si>
  <si>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</si>
  <si>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</si>
  <si>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</si>
  <si>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</si>
  <si>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</si>
  <si>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</si>
  <si>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</si>
  <si>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</si>
  <si>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</si>
  <si>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</si>
  <si>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</si>
  <si>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</si>
  <si>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</si>
  <si>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</si>
  <si>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</si>
  <si>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</si>
  <si>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</si>
  <si>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</si>
  <si>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</si>
  <si>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</si>
  <si>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</si>
  <si>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</si>
  <si>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</si>
  <si>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</si>
  <si>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</si>
  <si>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</si>
  <si>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</si>
  <si>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</si>
  <si>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</si>
  <si>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</si>
  <si>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</si>
  <si>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</si>
  <si>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</si>
  <si>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</si>
  <si>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</si>
  <si>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</si>
  <si>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</si>
  <si>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</si>
  <si>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</si>
  <si>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</si>
  <si>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</si>
  <si>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</si>
  <si>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</si>
  <si>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</si>
  <si>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</si>
  <si>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</si>
  <si>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</si>
  <si>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</si>
  <si>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</si>
  <si>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</si>
  <si>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</si>
  <si>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</si>
  <si>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</si>
  <si>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</si>
  <si>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</si>
  <si>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</si>
  <si>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</si>
  <si>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</si>
  <si>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</si>
  <si>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</si>
  <si>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</si>
  <si>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</si>
  <si>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</si>
  <si>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</si>
  <si>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</si>
  <si>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</si>
  <si>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</si>
  <si>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</si>
  <si>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</si>
  <si>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</si>
  <si>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</si>
  <si>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</si>
  <si>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</si>
  <si>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</si>
  <si>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</si>
  <si>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</si>
  <si>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</si>
  <si>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</si>
  <si>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</si>
  <si>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</si>
  <si>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</si>
  <si>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</si>
  <si>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</si>
  <si>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</si>
  <si>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</si>
  <si>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</si>
  <si>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</si>
  <si>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</si>
  <si>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</si>
  <si>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</si>
  <si>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</si>
  <si>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</si>
  <si>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</si>
  <si>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</si>
  <si>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</si>
  <si>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</si>
  <si>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</si>
  <si>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</si>
  <si>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</si>
  <si>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</si>
  <si>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</si>
  <si>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</si>
  <si>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</si>
  <si>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</si>
  <si>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</si>
  <si>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</si>
  <si>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</si>
  <si>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</si>
  <si>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</si>
  <si>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</si>
  <si>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</si>
  <si>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</si>
  <si>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</si>
  <si>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</si>
  <si>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</si>
  <si>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</si>
  <si>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</si>
  <si>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</si>
  <si>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</si>
  <si>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</si>
  <si>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</si>
  <si>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</si>
  <si>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</si>
  <si>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</si>
  <si>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</si>
  <si>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</si>
  <si>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</si>
  <si>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</si>
  <si>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</si>
  <si>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</si>
  <si>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</si>
  <si>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</si>
  <si>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</si>
  <si>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</si>
  <si>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</si>
  <si>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</si>
  <si>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</si>
  <si>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</si>
  <si>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</si>
  <si>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</si>
  <si>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</si>
  <si>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</si>
  <si>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</si>
  <si>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</si>
  <si>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</si>
  <si>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</si>
  <si>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</si>
  <si>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</si>
  <si>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</si>
  <si>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</si>
  <si>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</si>
  <si>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</si>
  <si>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</si>
  <si>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</si>
  <si>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</si>
  <si>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</si>
  <si>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</si>
  <si>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</si>
  <si>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</si>
  <si>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</si>
  <si>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</si>
  <si>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</si>
  <si>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</si>
  <si>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</si>
  <si>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</si>
  <si>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</si>
  <si>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</si>
  <si>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</si>
  <si>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</si>
  <si>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</si>
  <si>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</si>
  <si>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</si>
  <si>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</si>
  <si>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</si>
  <si>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</si>
  <si>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</si>
  <si>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</si>
  <si>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</si>
  <si>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</si>
  <si>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</si>
  <si>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</si>
  <si>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</si>
  <si>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</si>
  <si>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</si>
  <si>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</si>
  <si>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</si>
  <si>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</si>
  <si>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</si>
  <si>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</si>
  <si>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</si>
  <si>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</si>
  <si>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</si>
  <si>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</si>
  <si>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</si>
  <si>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</si>
  <si>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</si>
  <si>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</si>
  <si>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</si>
  <si>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</si>
  <si>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</si>
  <si>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</si>
  <si>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</si>
  <si>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</si>
  <si>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</si>
  <si>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</si>
  <si>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</si>
  <si>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</si>
  <si>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</si>
  <si>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</si>
  <si>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</si>
  <si>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</si>
  <si>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</si>
  <si>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</si>
  <si>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</si>
  <si>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</si>
  <si>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</si>
  <si>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</si>
  <si>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</si>
  <si>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</si>
  <si>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</si>
  <si>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</si>
  <si>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</si>
  <si>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</si>
  <si>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</si>
  <si>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</si>
  <si>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</si>
  <si>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</si>
  <si>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</si>
  <si>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</si>
  <si>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</si>
  <si>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</si>
  <si>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</si>
  <si>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</si>
  <si>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</si>
  <si>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</si>
  <si>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</si>
  <si>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</si>
  <si>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</si>
  <si>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</si>
  <si>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</si>
  <si>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</si>
  <si>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</si>
  <si>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</si>
  <si>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</si>
  <si>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</si>
  <si>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</si>
  <si>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</si>
  <si>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</si>
  <si>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</si>
  <si>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</si>
  <si>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</si>
  <si>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</si>
  <si>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</si>
  <si>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</si>
  <si>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</si>
  <si>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</si>
  <si>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</si>
  <si>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</si>
  <si>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</si>
  <si>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</si>
  <si>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</si>
  <si>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</si>
  <si>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</si>
  <si>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</si>
  <si>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</si>
  <si>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</si>
  <si>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</si>
  <si>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</si>
  <si>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</si>
  <si>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</si>
  <si>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</si>
  <si>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</si>
  <si>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</si>
  <si>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</si>
  <si>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</si>
  <si>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</si>
  <si>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</si>
  <si>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</si>
  <si>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</si>
  <si>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</si>
  <si>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</si>
  <si>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</si>
  <si>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</si>
  <si>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</si>
  <si>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</si>
  <si>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</si>
  <si>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</si>
  <si>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</si>
  <si>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</si>
  <si>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</si>
  <si>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</si>
  <si>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</si>
  <si>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</si>
  <si>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</si>
  <si>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</si>
  <si>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</si>
  <si>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</si>
  <si>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</si>
  <si>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</si>
  <si>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</si>
  <si>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</si>
  <si>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</si>
  <si>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</si>
  <si>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</si>
  <si>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</si>
  <si>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</si>
  <si>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</si>
  <si>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</si>
  <si>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</si>
  <si>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</si>
  <si>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</si>
  <si>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</si>
  <si>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</si>
  <si>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</si>
  <si>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</si>
  <si>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</si>
  <si>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</si>
  <si>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</si>
  <si>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</si>
  <si>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</si>
  <si>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</si>
  <si>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</si>
  <si>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</si>
  <si>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</si>
  <si>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</si>
  <si>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</si>
  <si>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</si>
  <si>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</si>
  <si>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</si>
  <si>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</si>
  <si>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</si>
  <si>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</si>
  <si>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</si>
  <si>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</si>
  <si>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</si>
  <si>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</si>
  <si>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</si>
  <si>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</si>
  <si>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</si>
  <si>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</si>
  <si>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</si>
  <si>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</si>
  <si>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</si>
  <si>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</si>
  <si>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</si>
  <si>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</si>
  <si>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</si>
  <si>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</si>
  <si>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</si>
  <si>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</si>
  <si>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</si>
  <si>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</si>
  <si>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</si>
  <si>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</si>
  <si>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</si>
  <si>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</si>
  <si>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</si>
  <si>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</si>
  <si>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</si>
  <si>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</si>
  <si>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</si>
  <si>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</si>
  <si>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</si>
  <si>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</si>
  <si>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</si>
  <si>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</si>
  <si>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</si>
  <si>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</si>
  <si>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</si>
  <si>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</si>
  <si>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</si>
  <si>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</si>
  <si>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</si>
  <si>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</si>
  <si>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</si>
  <si>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</si>
  <si>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</si>
  <si>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</si>
  <si>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</si>
  <si>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</si>
  <si>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</si>
  <si>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</si>
  <si>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</si>
  <si>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</si>
  <si>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</si>
  <si>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</si>
  <si>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</si>
  <si>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</si>
  <si>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</si>
  <si>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</si>
  <si>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</si>
  <si>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</si>
  <si>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</si>
  <si>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</si>
  <si>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</si>
  <si>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</si>
  <si>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</si>
  <si>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</si>
  <si>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</si>
  <si>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</si>
  <si>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</si>
  <si>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</si>
  <si>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</si>
  <si>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</si>
  <si>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</si>
  <si>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</si>
  <si>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</si>
  <si>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</si>
  <si>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</si>
  <si>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</si>
  <si>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</si>
  <si>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</si>
  <si>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</si>
  <si>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</si>
  <si>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</si>
  <si>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</si>
  <si>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</si>
  <si>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</si>
  <si>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</si>
  <si>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</si>
  <si>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</si>
  <si>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</si>
  <si>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</si>
  <si>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</si>
  <si>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</si>
  <si>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</si>
  <si>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</si>
  <si>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</si>
  <si>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</si>
  <si>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</si>
  <si>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</si>
  <si>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</si>
  <si>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</si>
  <si>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</si>
  <si>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</si>
  <si>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</si>
  <si>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</si>
  <si>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</si>
  <si>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</si>
  <si>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</si>
  <si>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</si>
  <si>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</si>
  <si>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</si>
  <si>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</si>
  <si>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</si>
  <si>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</si>
  <si>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</si>
  <si>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</si>
  <si>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</si>
  <si>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</si>
  <si>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</si>
  <si>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</si>
  <si>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</si>
  <si>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</si>
  <si>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</si>
  <si>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</si>
  <si>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</si>
  <si>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</si>
  <si>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</si>
  <si>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</si>
  <si>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</si>
  <si>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</si>
  <si>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</si>
  <si>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</si>
  <si>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</si>
  <si>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</si>
  <si>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</si>
  <si>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</si>
  <si>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</si>
  <si>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</si>
  <si>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</si>
  <si>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</si>
  <si>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</si>
  <si>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</si>
  <si>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</si>
  <si>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</si>
  <si>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</si>
  <si>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</si>
  <si>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</si>
  <si>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</si>
  <si>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</si>
  <si>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</si>
  <si>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</si>
  <si>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</si>
  <si>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</si>
  <si>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</si>
  <si>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</si>
  <si>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</si>
  <si>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</si>
  <si>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</si>
  <si>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</si>
  <si>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</si>
  <si>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</si>
  <si>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</si>
  <si>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</si>
  <si>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</si>
  <si>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</si>
  <si>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</si>
  <si>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</si>
  <si>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</si>
  <si>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</si>
  <si>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</si>
  <si>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</si>
  <si>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</si>
  <si>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</si>
  <si>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</si>
  <si>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</si>
  <si>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</si>
  <si>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</si>
  <si>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</si>
  <si>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</si>
  <si>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</si>
  <si>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</si>
  <si>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</si>
  <si>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</si>
  <si>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</si>
  <si>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</si>
  <si>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</si>
  <si>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</si>
  <si>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Sifnos</t>
  </si>
  <si>
    <t>Steering Comitee:
- The Mayor of Sifnos - The vice Mayor of Sifnos
- DAFNI (Network of Aegean Islands for Sustainability)
Work group:
- The energy representative of the municipality of Sifnos
- The technical department of the municipality of Sifnos
- DAFNI (Network of Aegean Islands for Sustainability)</t>
  </si>
  <si>
    <t>Staff:
- The energy representative of the municipality of Sifnos (1 person)
- The technical department of the municipality of Sifnos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</si>
  <si>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</si>
  <si>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</si>
  <si>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Sifnos's energy profile. The monitoring task will be taken over by the work group.</t>
  </si>
  <si>
    <t xml:space="preserve">The long-term vision of the municipality of Sifnos is to succeed into restricitng the rapidly increasing CO2 emissions of Sifnos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Sifnos are expected to increase by 59%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</si>
  <si>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</si>
  <si>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</si>
  <si>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</si>
  <si>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</si>
  <si>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</si>
  <si>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</si>
  <si>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</si>
  <si>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</si>
  <si>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</si>
  <si>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</si>
  <si>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</si>
  <si>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</si>
  <si>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</si>
  <si>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</si>
  <si>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</si>
  <si>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Sifnos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</si>
  <si>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</si>
  <si>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</si>
  <si>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</si>
  <si>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</si>
  <si>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</si>
  <si>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</si>
  <si>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</si>
  <si>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</si>
  <si>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</si>
  <si>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</si>
  <si>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</si>
  <si>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</si>
  <si>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Sifnos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</si>
  <si>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</si>
  <si>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</si>
  <si>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</si>
  <si>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</si>
  <si>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</si>
  <si>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</si>
  <si>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</si>
  <si>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</si>
  <si>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</si>
  <si>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</si>
  <si>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</si>
  <si>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</si>
  <si>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</si>
  <si>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</si>
  <si>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</si>
  <si>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</si>
  <si>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</si>
  <si>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</si>
  <si>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</si>
  <si>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Sifnos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</si>
  <si>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</si>
  <si>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</si>
  <si>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</si>
  <si>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Sifnos - Health centers - Hospital</t>
  </si>
  <si>
    <t>Increase to 30% the total space heating energy demand supplied from heat pumps by 2020 - Increase to 30% the total hot water energy demand supplied from solar thermal by 2020</t>
  </si>
  <si>
    <t>Municipality of Sifnos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</si>
  <si>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</si>
  <si>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</si>
  <si>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Sifnos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</si>
  <si>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</si>
  <si>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</si>
  <si>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Sifnos - Sifnos KTEL </t>
  </si>
  <si>
    <t>Increase by 20% the energy efficiency of passenger transports by road by 2020 through the promotion of eco-driving practices.</t>
  </si>
  <si>
    <t>Municipality of Sifnos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</si>
  <si>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</si>
  <si>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</si>
  <si>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Sifnos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</si>
  <si>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</si>
  <si>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</si>
  <si>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</si>
  <si>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</si>
  <si>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</si>
  <si>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</si>
  <si>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</si>
  <si>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</si>
  <si>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Sifnos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</si>
</sst>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Sifnos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Sifnos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0.22070895668368443</v></c><c r="L8" s="211"><v>0.29145349858841541</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Sifnos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2574</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4611.108699060358</v></c><c r="D17" s="234"><v>0</v></c><c r="E17" s="234"><v>0</v></c><c r="F17" s="64"><v>4611.108699060358</v></c><c r="G17" s="234"><v>0</v></c><c r="H17" s="234"><v>6249.8666197286493</v></c><c r="I17" s="234"><v>0</v></c><c r="J17" s="234"><v>762.45228287999987</v></c><c r="K17" s="234"><v>0</v></c><c r="L17" s="234"><v>0</v></c><c r="M17" s="64"><v>7012.3189026086493</v></c><c r="N17" s="234"><v>0</v></c><c r="O17" s="234"><v>0</v></c><c r="P17" s="234"><v>664.18908170549992</v></c><c r="Q17" s="234"><v>0</v></c><c r="R17" s="234"><v>0</v></c><c r="S17" s="234"><v>1703.4503721916499</v></c><c r="T17" s="64"><v>2367.6394538971499</v></c><c r="U17" s="64"><v>13991.067055566156</v></c></row><row r="18" spans="1:21" s="21" customFormat="1" ht="15.75"><c r="A18" s="22"/><c r="B18" s="182" t="str"><f>Translation!A61</f><v>Hot water</v></c><c r="C18" s="154"><v>787.18705979911113</v></c><c r="D18" s="154"><v>0</v></c><c r="E18" s="154"><v>0</v></c><c r="F18" s="64"><v>787.18705979911113</v></c><c r="G18" s="154"><v>0</v></c><c r="H18" s="154"><v>642.04944564864991</v></c><c r="I18" s="154"><v>0</v></c><c r="J18" s="154"><v>0</v></c><c r="K18" s="154"><v>0</v></c><c r="L18" s="154"><v>0</v></c><c r="M18" s="64"><v>642.04944564864991</v></c><c r="N18" s="154"><v>0</v></c><c r="O18" s="154"><v>0</v></c><c r="P18" s="154"><v>664.18908170549992</v></c><c r="Q18" s="154"><v>0</v></c><c r="R18" s="154"><v>0</v></c><c r="S18" s="154"><v>199.25672451164999</v></c><c r="T18" s="64"><v>863.44580621714988</v></c><c r="U18" s="64"><v>2292.6823116649107</v></c></row><row r="19" spans="1:21" s="21" customFormat="1" ht="15.75"><c r="A19" s="22"/><c r="B19" s="182" t="str"><f>Translation!A62</f><v>Heating and cooling</v></c><c r="C19" s="154"><v>1346.9761607225805</v></c><c r="D19" s="154"><v>0</v></c><c r="E19" s="154"><v>0</v></c><c r="F19" s="64"><v>1346.9761607225805</v></c><c r="G19" s="154"><v>0</v></c><c r="H19" s="154"><v>5607.8171740799989</v></c><c r="I19" s="154"><v>0</v></c><c r="J19" s="154"><v>473.90004287999989</v></c><c r="K19" s="154"><v>0</v></c><c r="L19" s="154"><v>0</v></c><c r="M19" s="64"><v>6081.717216959999</v></c><c r="N19" s="154"><v>0</v></c><c r="O19" s="154"><v>0</v></c><c r="P19" s="154"><v>0</v></c><c r="Q19" s="154"><v>0</v></c><c r="R19" s="154"><v>0</v></c><c r="S19" s="154"><v>1263.7334476799999</v></c><c r="T19" s="64"><v>1263.7334476799999</v></c><c r="U19" s="64"><v>8692.4268253625796</v></c></row><row r="20" spans="1:21" s="21" customFormat="1" ht="15.75"><c r="A20" s="22"/><c r="B20" s="182" t="str"><f>Translation!A63</f><v>Lighting</v></c><c r="C20" s="154"><v>688.16975587200011</v></c><c r="D20" s="154"><v>0</v></c><c r="E20" s="154"><v>0</v></c><c r="F20" s="64"><v>688.16975587200011</v></c><c r="G20" s="154"><v>0</v></c><c r="H20" s="154"><v>0</v></c><c r="I20" s="154"><v>0</v></c><c r="J20" s="154"><v>0</v></c><c r="K20" s="154"><v>0</v></c><c r="L20" s="154"><v>0</v></c><c r="M20" s="64"><v>0</v></c><c r="N20" s="154"><v>0</v></c><c r="O20" s="154"><v>0</v></c><c r="P20" s="154"><v>0</v></c><c r="Q20" s="154"><v>0</v></c><c r="R20" s="154"><v>0</v></c><c r="S20" s="154"><v>0</v></c><c r="T20" s="64"><v>0</v></c><c r="U20" s="64"><v>688.16975587200011</v></c></row><row r="21" spans="1:21" s="21" customFormat="1" ht="15.75"><c r="A21" s="22"/><c r="B21" s="182" t="str"><f>Translation!A64</f><v>Cooking</v></c><c r="C21" s="154"><v>480.92039999999997</v></c><c r="D21" s="154"><v>0</v></c><c r="E21" s="154"><v>0</v></c><c r="F21" s="64"><v>480.92039999999997</v></c><c r="G21" s="154"><v>0</v></c><c r="H21" s="154"><v>0</v></c><c r="I21" s="154"><v>0</v></c><c r="J21" s="154"><v>288.55223999999998</v></c><c r="K21" s="154"><v>0</v></c><c r="L21" s="154"><v>0</v></c><c r="M21" s="64"><v>288.55223999999998</v></c><c r="N21" s="154"><v>0</v></c><c r="O21" s="154"><v>0</v></c><c r="P21" s="154"><v>0</v></c><c r="Q21" s="154"><v>0</v></c><c r="R21" s="154"><v>0</v></c><c r="S21" s="154"><v>240.46019999999999</v></c><c r="T21" s="64"><v>240.46019999999999</v></c><c r="U21" s="64"><v>1009.9328399999999</v></c></row><row r="22" spans="1:21" s="21" customFormat="1" ht="15.75"><c r="A22" s="22"/><c r="B22" s="182" t="str"><f>Translation!A65</f><v>Refrigerator and freezers</v></c><c r="C22" s="154"><v>674.97600000000011</v></c><c r="D22" s="154"><v>0</v></c><c r="E22" s="154"><v>0</v></c><c r="F22" s="64"><v>674.97600000000011</v></c><c r="G22" s="154"><v>0</v></c><c r="H22" s="154"><v>0</v></c><c r="I22" s="154"><v>0</v></c><c r="J22" s="154"><v>0</v></c><c r="K22" s="154"><v>0</v></c><c r="L22" s="154"><v>0</v></c><c r="M22" s="64"><v>0</v></c><c r="N22" s="154"><v>0</v></c><c r="O22" s="154"><v>0</v></c><c r="P22" s="154"><v>0</v></c><c r="Q22" s="154"><v>0</v></c><c r="R22" s="154"><v>0</v></c><c r="S22" s="154"><v>0</v></c><c r="T22" s="64"><v>0</v></c><c r="U22" s="64"><v>674.97600000000011</v></c></row><row r="23" spans="1:21" s="21" customFormat="1" ht="15.75"><c r="A23" s="22"/><c r="B23" s="182" t="str"><f>Translation!A66</f><v>Laundry machines and dryers</v></c><c r="C23" s="154"><v>41.080000000000005</v></c><c r="D23" s="154"><v>0</v></c><c r="E23" s="154"><v>0</v></c><c r="F23" s="64"><v>41.080000000000005</v></c><c r="G23" s="154"><v>0</v></c><c r="H23" s="154"><v>0</v></c><c r="I23" s="154"><v>0</v></c><c r="J23" s="154"><v>0</v></c><c r="K23" s="154"><v>0</v></c><c r="L23" s="154"><v>0</v></c><c r="M23" s="64"><v>0</v></c><c r="N23" s="154"><v>0</v></c><c r="O23" s="154"><v>0</v></c><c r="P23" s="154"><v>0</v></c><c r="Q23" s="154"><v>0</v></c><c r="R23" s="154"><v>0</v></c><c r="S23" s="154"><v>0</v></c><c r="T23" s="64"><v>0</v></c><c r="U23" s="64"><v>41.080000000000005</v></c></row><row r="24" spans="1:21" s="21" customFormat="1" ht="15.75"><c r="A24" s="22"/><c r="B24" s="182" t="str"><f>Translation!A67</f><v>Dish washing</v></c><c r="C24" s="154"><v>57.512</v></c><c r="D24" s="154"><v>0</v></c><c r="E24" s="154"><v>0</v></c><c r="F24" s="64"><v>57.512</v></c><c r="G24" s="154"><v>0</v></c><c r="H24" s="154"><v>0</v></c><c r="I24" s="154"><v>0</v></c><c r="J24" s="154"><v>0</v></c><c r="K24" s="154"><v>0</v></c><c r="L24" s="154"><v>0</v></c><c r="M24" s="64"><v>0</v></c><c r="N24" s="154"><v>0</v></c><c r="O24" s="154"><v>0</v></c><c r="P24" s="154"><v>0</v></c><c r="Q24" s="154"><v>0</v></c><c r="R24" s="154"><v>0</v></c><c r="S24" s="154"><v>0</v></c><c r="T24" s="64"><v>0</v></c><c r="U24" s="64"><v>57.512</v></c></row><row r="25" spans="1:21" s="21" customFormat="1" ht="15.75"><c r="A25" s="22"/><c r="B25" s="182" t="str"><f>Translation!A68</f><v>Tv sets</v></c><c r="C25" s="154"><v>53.435600000000001</v></c><c r="D25" s="154"><v>0</v></c><c r="E25" s="154"><v>0</v></c><c r="F25" s="64"><v>53.435600000000001</v></c><c r="G25" s="154"><v>0</v></c><c r="H25" s="154"><v>0</v></c><c r="I25" s="154"><v>0</v></c><c r="J25" s="154"><v>0</v></c><c r="K25" s="154"><v>0</v></c><c r="L25" s="154"><v>0</v></c><c r="M25" s="64"><v>0</v></c><c r="N25" s="154"><v>0</v></c><c r="O25" s="154"><v>0</v></c><c r="P25" s="154"><v>0</v></c><c r="Q25" s="154"><v>0</v></c><c r="R25" s="154"><v>0</v></c><c r="S25" s="154"><v>0</v></c><c r="T25" s="64"><v>0</v></c><c r="U25" s="64"><v>53.435600000000001</v></c></row><row r="26" spans="1:21" s="21" customFormat="1" ht="15.75"><c r="A26" s="22"/><c r="B26" s="182" t="str"><f>Translation!A69</f><v>Other electric appliances</v></c><c r="C26" s="154"><v>480.85172266666638</v></c><c r="D26" s="154"><v>0</v></c><c r="E26" s="154"><v>0</v></c><c r="F26" s="64"><v>480.85172266666638</v></c><c r="G26" s="154"><v>0</v></c><c r="H26" s="154"><v>0</v></c><c r="I26" s="154"><v>0</v></c><c r="J26" s="154"><v>0</v></c><c r="K26" s="154"><v>0</v></c><c r="L26" s="154"><v>0</v></c><c r="M26" s="64"><v>0</v></c><c r="N26" s="154"><v>0</v></c><c r="O26" s="154"><v>0</v></c><c r="P26" s="154"><v>0</v></c><c r="Q26" s="154"><v>0</v></c><c r="R26" s="154"><v>0</v></c><c r="S26" s="154"><v>0</v></c><c r="T26" s="64"><v>0</v></c><c r="U26" s="64"><v>480.85172266666638</v></c></row><row r="27" spans="1:21" s="21" customFormat="1" ht="15.75"><c r="A27" s="22"/><c r="B27" s="66" t="str"><f>Translation!A70</f><v>PRIMARY SECTOR</v></c><c r="C27" s="234"><v>434.3023714285714</v></c><c r="D27" s="234"><v>0</v></c><c r="E27" s="234"><v>0</v></c><c r="F27" s="64"><v>434.3023714285714</v></c><c r="G27" s="234"><v>0</v></c><c r="H27" s="234"><v>78.625127830172502</v></c><c r="I27" s="234"><v>0</v></c><c r="J27" s="234"><v>0</v></c><c r="K27" s="234"><v>0</v></c><c r="L27" s="234"><v>0</v></c><c r="M27" s="64"><v>78.625127830172502</v></c><c r="N27" s="234"><v>0</v></c><c r="O27" s="234"><v>0</v></c><c r="P27" s="234"><v>0</v></c><c r="Q27" s="234"><v>0</v></c><c r="R27" s="234"><v>0</v></c><c r="S27" s="234"><v>89.760195230905055</v></c><c r="T27" s="64"><v>89.760195230905055</v></c><c r="U27" s="64"><v>602.68769448964895</v></c></row><row r="28" spans="1:21" s="21" customFormat="1" ht="15.75"><c r="A28" s="22"/><c r="B28" s="183" t="str"><f>Translation!A71</f><v>Agriculture, forestry and fishing</v></c><c r="C28" s="154"><v>434.3023714285714</v></c><c r="D28" s="154"><v>0</v></c><c r="E28" s="154"><v>0</v></c><c r="F28" s="64"><v>434.3023714285714</v></c><c r="G28" s="154"><v>0</v></c><c r="H28" s="154"><v>78.625127830172502</v></c><c r="I28" s="154"><v>0</v></c><c r="J28" s="154"><v>0</v></c><c r="K28" s="154"><v>0</v></c><c r="L28" s="154"><v>0</v></c><c r="M28" s="64"><v>78.625127830172502</v></c><c r="N28" s="154"><v>0</v></c><c r="O28" s="154"><v>0</v></c><c r="P28" s="154"><v>0</v></c><c r="Q28" s="154"><v>0</v></c><c r="R28" s="154"><v>0</v></c><c r="S28" s="154"><v>89.760195230905055</v></c><c r="T28" s="64"><v>89.760195230905055</v></c><c r="U28" s="64"><v>602.68769448964895</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1196.0019151648351</v></c><c r="D30" s="234"><v>0</v></c><c r="E30" s="234"><v>0</v></c><c r="F30" s="64"><v>1196.0019151648351</v></c><c r="G30" s="234"><v>522.6561336532136</v></c><c r="H30" s="234"><v>546.28305476356434</v></c><c r="I30" s="234"><v>0</v></c><c r="J30" s="234"><v>36.757986420450493</v></c><c r="K30" s="234"><v>0</v></c><c r="L30" s="234"><v>0</v></c><c r="M30" s="64"><v>1105.6971748372284</v></c><c r="N30" s="234"><v>0</v></c><c r="O30" s="234"><v>0</v></c><c r="P30" s="234"><v>20.689330992923356</v></c><c r="Q30" s="234"><v>0</v></c><c r="R30" s="234"><v>0</v></c><c r="S30" s="234"><v>67.817985692307687</v></c><c r="T30" s="64"><v>88.507316685231046</v></c><c r="U30" s="64"><v>2390.2064066872949</v></c></row><row r="31" spans="1:21" s="21" customFormat="1" ht="15.75"><c r="A31" s="22"/><c r="B31" s="183" t="str"><f>Translation!A74</f><v>Manufacturing</v></c><c r="C31" s="154"><v>467.71024615384619</v></c><c r="D31" s="154"><v>0</v></c><c r="E31" s="154"><v>0</v></c><c r="F31" s="64"><v>467.71024615384619</v></c><c r="G31" s="154"><v>261.3280668266068</v></c><c r="H31" s="154"><v>273.14152738178217</v></c><c r="I31" s="154"><v>0</v></c><c r="J31" s="154"><v>36.757986420450493</v></c><c r="K31" s="154"><v>0</v></c><c r="L31" s="154"><v>0</v></c><c r="M31" s="64"><v>571.22758062883952</v></c><c r="N31" s="154"><v>0</v></c><c r="O31" s="154"><v>0</v></c><c r="P31" s="154"><v>20.689330992923356</v></c><c r="Q31" s="154"><v>0</v></c><c r="R31" s="154"><v>0</v></c><c r="S31" s="154"><v>67.817985692307687</v></c><c r="T31" s="64"><v>88.507316685231046</v></c><c r="U31" s="64"><v>1127.4451434679168</v></c></row><row r="32" spans="1:21" s="21" customFormat="1" ht="30"><c r="A32" s="22"/><c r="B32" s="183" t="str"><f>Translation!A75</f><v>Water supply, sewerage, waste management and remediation activities</v></c><c r="C32" s="154"><v>260.5814228571428</v></c><c r="D32" s="154"><v>0</v></c><c r="E32" s="154"><v>0</v></c><c r="F32" s="64"><v>260.5814228571428</v></c><c r="G32" s="154"><v>0</v></c><c r="H32" s="154"><v>0</v></c><c r="I32" s="154"><v>0</v></c><c r="J32" s="154"><v>0</v></c><c r="K32" s="154"><v>0</v></c><c r="L32" s="154"><v>0</v></c><c r="M32" s="64"><v>0</v></c><c r="N32" s="154"><v>0</v></c><c r="O32" s="154"><v>0</v></c><c r="P32" s="154"><v>0</v></c><c r="Q32" s="154"><v>0</v></c><c r="R32" s="154"><v>0</v></c><c r="S32" s="154"><v>0</v></c><c r="T32" s="64"><v>0</v></c><c r="U32" s="64"><v>260.5814228571428</v></c></row><row r="33" spans="1:21" s="21" customFormat="1" ht="15.75"><c r="A33" s="22"/><c r="B33" s="183" t="str"><f>Translation!A76</f><v>Construction</v></c><c r="C33" s="154"><v>467.71024615384619</v></c><c r="D33" s="154"><v>0</v></c><c r="E33" s="154"><v>0</v></c><c r="F33" s="64"><v>467.71024615384619</v></c><c r="G33" s="154"><v>261.3280668266068</v></c><c r="H33" s="154"><v>273.14152738178217</v></c><c r="I33" s="154"><v>0</v></c><c r="J33" s="154"><v>0</v></c><c r="K33" s="154"><v>0</v></c><c r="L33" s="154"><v>0</v></c><c r="M33" s="64"><v>534.46959420838903</v></c><c r="N33" s="154"><v>0</v></c><c r="O33" s="154"><v>0</v></c><c r="P33" s="154"><v>0</v></c><c r="Q33" s="154"><v>0</v></c><c r="R33" s="154"><v>0</v></c><c r="S33" s="154"><v>0</v></c><c r="T33" s="64"><v>0</v></c><c r="U33" s="64"><v>1002.1798403622352</v></c></row><row r="34" spans="1:21" s="21" customFormat="1" ht="15.75"><c r="A34" s="22"/><c r="B34" s="61" t="str"><f>Translation!A77</f><v>TERTIARY SECTOR</v></c><c r="C34" s="234"><v>10621.340559432687</v></c><c r="D34" s="234"><v>0</v></c><c r="E34" s="234"><v>0</v></c><c r="F34" s="64"><v>10621.340559432687</v></c><c r="G34" s="234"><v>0</v></c><c r="H34" s="234"><v>2619.3631193377632</v></c><c r="I34" s="234"><v>0</v></c><c r="J34" s="234"><v>59.939099999999996</v></c><c r="K34" s="234"><v>0</v></c><c r="L34" s="234"><v>0</v></c><c r="M34" s="64"><v>2679.3022193377633</v></c><c r="N34" s="234"><v>0</v></c><c r="O34" s="234"><v>0</v></c><c r="P34" s="234"><v>641.34457306894853</v></c><c r="Q34" s="234"><v>0</v></c><c r="R34" s="234"><v>0</v></c><c r="S34" s="234"><v>43.222680108333336</v></c><c r="T34" s="64"><v>684.56725317728183</v></c><c r="U34" s="64"><v>13985.210031947732</v></c></row><row r="35" spans="1:21" s="21" customFormat="1" ht="30"><c r="A35" s="22"/><c r="B35" s="183" t="str"><f>Translation!A78</f><v xml:space="preserve">Wholesale and retail trade; repair of motor vehicles and motorcycles </v></c><c r="C35" s="154"><v>1755.5219000437396</v></c><c r="D35" s="154"><v>0</v></c><c r="E35" s="154"><v>0</v></c><c r="F35" s="64"><v>1755.5219000437396</v></c><c r="G35" s="154"><v>0</v></c><c r="H35" s="154"><v>359.07546899777219</v></c><c r="I35" s="154"><v>0</v></c><c r="J35" s="154"><v>0</v></c><c r="K35" s="154"><v>0</v></c><c r="L35" s="154"><v>0</v></c><c r="M35" s="64"><v>359.07546899777219</v></c><c r="N35" s="154"><v>0</v></c><c r="O35" s="154"><v>0</v></c><c r="P35" s="154"><v>31.241383580548536</v></c><c r="Q35" s="154"><v>0</v></c><c r="R35" s="154"><v>0</v></c><c r="S35" s="154"><v>0</v></c><c r="T35" s="64"><v>31.241383580548536</v></c><c r="U35" s="64"><v>2145.8387526220604</v></c></row><row r="36" spans="1:21" s="21" customFormat="1" ht="15.75"><c r="A36" s="22"/><c r="B36" s="183" t="str"><f>Translation!A79</f><v>Accommodation and food service activities</v></c><c r="C36" s="154"><v>6644.9528139405611</v></c><c r="D36" s="154"><v>0</v></c><c r="E36" s="154"><v>0</v></c><c r="F36" s="64"><v>6644.9528139405611</v></c><c r="G36" s="154"><v>0</v></c><c r="H36" s="154"><v>1714.425090084821</v></c><c r="I36" s="154"><v>0</v></c><c r="J36" s="154"><v>59.939099999999996</v></c><c r="K36" s="154"><v>0</v></c><c r="L36" s="154"><v>0</v></c><c r="M36" s="64"><v>1774.3641900848211</v></c><c r="N36" s="154"><v>0</v></c><c r="O36" s="154"><v>0</v></c><c r="P36" s="154"><v>581.781561382669</v></c><c r="Q36" s="154"><v>0</v></c><c r="R36" s="154"><v>0</v></c><c r="S36" s="154"><v>43.222680108333336</v></c><c r="T36" s="64"><v>625.00424149100229</v></c><c r="U36" s="64"><v>9044.3212455163848</v></c></row><row r="37" spans="1:21" s="21" customFormat="1" ht="15.75"><c r="A37" s="22"/><c r="B37" s="183" t="str"><f>Translation!A80</f><v>General public administration and social security</v></c><c r="C37" s="154"><v>262.09617665174346</v></c><c r="D37" s="154"><v>0</v></c><c r="E37" s="154"><v>0</v></c><c r="F37" s="64"><v>262.09617665174346</v></c><c r="G37" s="154"><v>0</v></c><c r="H37" s="154"><v>82.819374263322885</v></c><c r="I37" s="154"><v>0</v></c><c r="J37" s="154"><v>0</v></c><c r="K37" s="154"><v>0</v></c><c r="L37" s="154"><v>0</v></c><c r="M37" s="64"><v>82.819374263322885</v></c><c r="N37" s="154"><v>0</v></c><c r="O37" s="154"><v>0</v></c><c r="P37" s="154"><v>0</v></c><c r="Q37" s="154"><v>0</v></c><c r="R37" s="154"><v>0</v></c><c r="S37" s="154"><v>0</v></c><c r="T37" s="64"><v>0</v></c><c r="U37" s="64"><v>344.91555091506632</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100.05223824451409</v></c><c r="D39" s="154"><v>0</v></c><c r="E39" s="154"><v>0</v></c><c r="F39" s="64"><v>100.05223824451409</v></c><c r="G39" s="154"><v>0</v></c><c r="H39" s="154"><v>137.52617204059561</v></c><c r="I39" s="154"><v>0</v></c><c r="J39" s="154"><v>0</v></c><c r="K39" s="154"><v>0</v></c><c r="L39" s="154"><v>0</v></c><c r="M39" s="64"><v>137.52617204059561</v></c><c r="N39" s="154"><v>0</v></c><c r="O39" s="154"><v>0</v></c><c r="P39" s="154"><v>0</v></c><c r="Q39" s="154"><v>0</v></c><c r="R39" s="154"><v>0</v></c><c r="S39" s="154"><v>0</v></c><c r="T39" s="64"><v>0</v></c><c r="U39" s="64"><v>237.5784102851097</v></c></row><row r="40" spans="1:21" s="21" customFormat="1" ht="15.75"><c r="A40" s="22"/><c r="B40" s="183" t="str"><f>Translation!A83</f><v>Human health and social work activities</v></c><c r="C40" s="154"><v>0</v></c><c r="D40" s="154"><v>0</v></c><c r="E40" s="154"><v>0</v></c><c r="F40" s="64"><v>0</v></c><c r="G40" s="154"><v>0</v></c><c r="H40" s="154"><v>0</v></c><c r="I40" s="154"><v>0</v></c><c r="J40" s="154"><v>0</v></c><c r="K40" s="154"><v>0</v></c><c r="L40" s="154"><v>0</v></c><c r="M40" s="64"><v>0</v></c><c r="N40" s="154"><v>0</v></c><c r="O40" s="154"><v>0</v></c><c r="P40" s="154"><v>0</v></c><c r="Q40" s="154"><v>0</v></c><c r="R40" s="154"><v>0</v></c><c r="S40" s="154"><v>0</v></c><c r="T40" s="64"><v>0</v></c><c r="U40" s="64"><v>0</v></c></row><row r="41" spans="1:21" s="21" customFormat="1" ht="15.75"><c r="A41" s="22"/><c r="B41" s="183" t="str"><f>Translation!A84</f><v>Other services</v></c><c r="C41" s="154"><v>1591.454432749932</v></c><c r="D41" s="154"><v>0</v></c><c r="E41" s="154"><v>0</v></c><c r="F41" s="64"><v>1591.454432749932</v></c><c r="G41" s="154"><v>0</v></c><c r="H41" s="154"><v>325.51701395125144</v></c><c r="I41" s="154"><v>0</v></c><c r="J41" s="154"><v>0</v></c><c r="K41" s="154"><v>0</v></c><c r="L41" s="154"><v>0</v></c><c r="M41" s="64"><v>325.51701395125144</v></c><c r="N41" s="154"><v>0</v></c><c r="O41" s="154"><v>0</v></c><c r="P41" s="154"><v>28.321628105730916</v></c><c r="Q41" s="154"><v>0</v></c><c r="R41" s="154"><v>0</v></c><c r="S41" s="154"><v>0</v></c><c r="T41" s="64"><v>28.321628105730916</v></c><c r="U41" s="64"><v>1945.2930748069145</v></c></row><row r="42" spans="1:21" s="21" customFormat="1" ht="15.75"><c r="A42" s="22"/><c r="B42" s="183" t="str"><f>Translation!A85</f><v>Public lighting</v></c><c r="C42" s="154"><v>267.26299780219779</v></c><c r="D42" s="154"><v>0</v></c><c r="E42" s="154"><v>0</v></c><c r="F42" s="64"><v>267.26299780219779</v></c><c r="G42" s="154"><v>0</v></c><c r="H42" s="154"><v>0</v></c><c r="I42" s="154"><v>0</v></c><c r="J42" s="154"><v>0</v></c><c r="K42" s="154"><v>0</v></c><c r="L42" s="154"><v>0</v></c><c r="M42" s="64"><v>0</v></c><c r="N42" s="154"><v>0</v></c><c r="O42" s="154"><v>0</v></c><c r="P42" s="154"><v>0</v></c><c r="Q42" s="154"><v>0</v></c><c r="R42" s="154"><v>0</v></c><c r="S42" s="154"><v>0</v></c><c r="T42" s="64"><v>0</v></c><c r="U42" s="64"><v>267.26299780219779</v></c></row><row r="43" spans="1:21" s="21" customFormat="1" ht="15.75"><c r="A43" s="22"/><c r="B43" s="61" t="str"><f>Translation!A86</f><v>TRANSPORTS</v></c><c r="C43" s="234"><v>0</v></c><c r="D43" s="234"><v>0</v></c><c r="E43" s="234"><v>0</v></c><c r="F43" s="64"><v>0</v></c><c r="G43" s="234"><v>0</v></c><c r="H43" s="234"><v>698.43389146556399</v></c><c r="I43" s="234"><v>1016.3883450040842</v></c><c r="J43" s="234"><v>0</v></c><c r="K43" s="234"><v>0</v></c><c r="L43" s="234"><v>0</v></c><c r="M43" s="64"><v>1714.822236469648</v></c><c r="N43" s="234"><v>0</v></c><c r="O43" s="234"><v>0</v></c><c r="P43" s="234"><v>0</v></c><c r="Q43" s="234"><v>0</v></c><c r="R43" s="234"><v>0</v></c><c r="S43" s="234"><v>0</v></c><c r="T43" s="64"><v>0</v></c><c r="U43" s="64"><v>1714.822236469648</v></c></row><row r="44" spans="1:21" s="21" customFormat="1" ht="30"><c r="A44" s="22"/><c r="B44" s="183" t="str"><f>Translation!A87</f><v>Passenger transport by road (public transport, taxi, tourism, transfers, etc.)</v></c><c r="C44" s="154"><v>0</v></c><c r="D44" s="154"><v>0</v></c><c r="E44" s="154"><v>0</v></c><c r="F44" s="64"><v>0</v></c><c r="G44" s="154"><v>0</v></c><c r="H44" s="154"><v>30.840584054327653</v></c><c r="I44" s="154"><v>7.1112997212648708</v></c><c r="J44" s="154"><v>0</v></c><c r="K44" s="154"><v>0</v></c><c r="L44" s="154"><v>0</v></c><c r="M44" s="64"><v>37.95188377559252</v></c><c r="N44" s="154"><v>0</v></c><c r="O44" s="154"><v>0</v></c><c r="P44" s="154"><v>0</v></c><c r="Q44" s="154"><v>0</v></c><c r="R44" s="154"><v>0</v></c><c r="S44" s="154"><v>0</v></c><c r="T44" s="64"><v>0</v></c><c r="U44" s="64"><v>37.95188377559252</v></c></row><row r="45" spans="1:21" s="21" customFormat="1" ht="15.75"><c r="A45" s="22"/><c r="B45" s="183" t="str"><f>Translation!A88</f><v>Freight transport by road and removal services</v></c><c r="C45" s="154"><v>0</v></c><c r="D45" s="154"><v>0</v></c><c r="E45" s="154"><v>0</v></c><c r="F45" s="64"><v>0</v></c><c r="G45" s="154"><v>0</v></c><c r="H45" s="154"><v>508.82613818829014</v></c><c r="I45" s="154"><v>117.3264153589504</v></c><c r="J45" s="154"><v>0</v></c><c r="K45" s="154"><v>0</v></c><c r="L45" s="154"><v>0</v></c><c r="M45" s="64"><v>626.15255354724059</v></c><c r="N45" s="154"><v>0</v></c><c r="O45" s="154"><v>0</v></c><c r="P45" s="154"><v>0</v></c><c r="Q45" s="154"><v>0</v></c><c r="R45" s="154"><v>0</v></c><c r="S45" s="154"><v>0</v></c><c r="T45" s="64"><v>0</v></c><c r="U45" s="64"><v>626.15255354724059</v></c></row><row r="46" spans="1:21" s="21" customFormat="1" ht="15.75"><c r="A46" s="22"/><c r="B46" s="183" t="str"><f>Translation!A89</f><v>Other fleet for public and private services</v></c><c r="C46" s="154"><v>0</v></c><c r="D46" s="154"><v>0</v></c><c r="E46" s="154"><v>0</v></c><c r="F46" s="64"><v>0</v></c><c r="G46" s="154"><v>0</v></c><c r="H46" s="154"><v>2.7095123691345369</v></c><c r="I46" s="154"><v>25.792429310333912</v></c><c r="J46" s="154"><v>0</v></c><c r="K46" s="154"><v>0</v></c><c r="L46" s="154"><v>0</v></c><c r="M46" s="64"><v>28.501941679468448</v></c><c r="N46" s="154"><v>0</v></c><c r="O46" s="154"><v>0</v></c><c r="P46" s="154"><v>0</v></c><c r="Q46" s="154"><v>0</v></c><c r="R46" s="154"><v>0</v></c><c r="S46" s="154"><v>0</v></c><c r="T46" s="64"><v>0</v></c><c r="U46" s="64"><v>28.501941679468448</v></c></row><row r="47" spans="1:21" s="21" customFormat="1" ht="15.75"><c r="A47" s="22"/><c r="B47" s="182" t="str"><f>Translation!A90</f><v>Private transports</v></c><c r="C47" s="154"><v>0</v></c><c r="D47" s="154"><v>0</v></c><c r="E47" s="154"><v>0</v></c><c r="F47" s="64"><v>0</v></c><c r="G47" s="154"><v>0</v></c><c r="H47" s="154"><v>156.05765685381164</v></c><c r="I47" s="154"><v>866.15820061353497</v></c><c r="J47" s="154"><v>0</v></c><c r="K47" s="154"><v>0</v></c><c r="L47" s="154"><v>0</v></c><c r="M47" s="64"><v>1022.2158574673466</v></c><c r="N47" s="154"><v>0</v></c><c r="O47" s="154"><v>0</v></c><c r="P47" s="154"><v>0</v></c><c r="Q47" s="154"><v>0</v></c><c r="R47" s="154"><v>0</v></c><c r="S47" s="154"><v>0</v></c><c r="T47" s="64"><v>0</v></c><c r="U47" s="64"><v>1022.2158574673466</v></c></row><row r="48" spans="1:21" s="21" customFormat="1" ht="15.75"><c r="A48" s="22"/><c r="B48" s="73" t="str"><f>Translation!A118</f><v>TOTAL FOR INTERNAL MARKET</v></c><c r="C48" s="149"><v>16862.753545086453</v></c><c r="D48" s="149"><v>0</v></c><c r="E48" s="149"><v>0</v></c><c r="F48" s="64"><v>16862.753545086453</v></c><c r="G48" s="65"><v>522.6561336532136</v></c><c r="H48" s="65"><v>10192.571813125713</v></c><c r="I48" s="65"><v>1016.3883450040842</v></c><c r="J48" s="65"><v>859.14936930045042</v></c><c r="K48" s="65"><v>0</v></c><c r="L48" s="65"><v>0</v></c><c r="M48" s="64"><v>12590.765661083462</v></c><c r="N48" s="65"><v>0</v></c><c r="O48" s="65"><v>0</v></c><c r="P48" s="65"><v>1326.2229857673719</v></c><c r="Q48" s="65"><v>0</v></c><c r="R48" s="65"><v>0</v></c><c r="S48" s="65"><v>1904.2512332231961</v></c><c r="T48" s="64"><v>3230.4742189905683</v></c><c r="U48" s="64"><v>32683.993425160479</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1859.1185783457813</v></c><c r="D59" s="235"><v>15758.243187883292</v></c><c r="E59" s="235"><v>0</v></c><c r="F59" s="235"><v>0</v></c><c r="G59" s="235"><v>0</v></c><c r="H59" s="235"><v>0</v></c><c r="I59" s="59"><v>17617.361766229074</v></c><c r="J59" s="235"><v>0</v></c><c r="K59" s="235"><v>88.529456111703894</v></c><c r="L59" s="235"><v>0</v></c><c r="M59" s="235"><v>0</v></c><c r="N59" s="235"><v>0</v></c><c r="O59" s="235"><v>0</v></c><c r="P59" s="235"><v>0</v></c><c r="Q59" s="235"/><c r="R59" s="59"><v>88.529456111703894</v></c><c r="S59" s="59"><v>17705.891222340779</v></c><c r="T59" s="235"><v>0</v></c><c r="U59" s="235"><v>0</v></c><c r="V59" s="59"><v>0</v></c><c r="W59" s="235"><v>0</v></c><c r="X59" s="235"><v>0</v></c><c r="Y59" s="235"><v>0</v></c><c r="Z59" s="235"><v>0</v></c><c r="AA59" s="186"><v>0</v></c><c r="AB59" s="59"><v>0</v></c><c r="AC59" s="64"><v>17705.891222340779</v></c><c r="AD59" s="187"><v>843.13767725432626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1859.1185783457813</v></c><c r="D62" s="53"><f t="shared" si="0"/><v>15758.243187883292</v></c><c r="E62" s="53"><f t="shared" si="0"/><v>0</v></c><c r="F62" s="53"><f t="shared" si="0"/><v>0</v></c><c r="G62" s="53"><f t="shared" si="0"/><v>0</v></c><c r="H62" s="53"><f t="shared" si="0"/><v>0</v></c><c r="I62" s="53"><f t="shared" si="0"/><v>17617.361766229074</v></c><c r="J62" s="53"><f t="shared" si="0"/><v>0</v></c><c r="K62" s="53"><f t="shared" si="0"/><v>88.529456111703894</v></c><c r="L62" s="53"><f t="shared" si="0"/><v>0</v></c><c r="M62" s="53"><f t="shared" si="0"/><v>0</v></c><c r="N62" s="53"><f t="shared" si="0"/><v>0</v></c><c r="O62" s="53"><f t="shared" si="0"/><v>0</v></c><c r="P62" s="53"><f t="shared" si="0"/><v>0</v></c><c r="Q62" s="53"><f t="shared" si="0"/><v>0</v></c><c r="R62" s="53"><f t="shared" si="0"/><v>88.529456111703894</v></c><c r="S62" s="53"><f t="shared" si="0"/><v>17705.891222340779</v></c><c r="T62" s="53"><f t="shared" si="0"/><v>0</v></c><c r="U62" s="53"><f t="shared" si="0"/><v>0</v></c><c r="V62" s="53"><f t="shared" si="0"/><v>0</v></c><c r="W62" s="53"><f t="shared" si="0"/><v>0</v></c><c r="X62" s="53"><f t="shared" si="0"/><v>0</v></c><c r="Y62" s="53"><f t="shared" si="0"/><v>0</v></c><c r="Z62" s="53"><f t="shared" si="0"/><v>0</v></c><c r="AA62" s="53"><f t="shared" si="0"/><v>0</v></c><c r="AB62" s="53"><f t="shared" si="0"/><v>0</v></c><c r="AC62" s="53"><f t="shared" si="0"/><v>17705.891222340779</v></c><c r="AD62" s="53"><f t="shared" si="0"/><v>843.13767725432626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5311.7673667022327</v></c><c r="D69" s="235"><v>45023.551965380837</v></c><c r="E69" s="235"><v>0</v></c><c r="F69" s="235"><v>0</v></c><c r="G69" s="235"><v>0</v></c><c r="H69" s="235"><v>0</v></c><c r="I69" s="59"><v>50335.319332083069</v></c><c r="J69" s="185"><v>0</v></c><c r="K69" s="185"><v>88.529456111703894</v></c><c r="L69" s="185"><v>0</v></c><c r="M69" s="185"><v>0</v></c><c r="N69" s="185"><v>0</v></c><c r="O69" s="235"><v>0</v></c><c r="P69" s="185"><v>0</v></c><c r="Q69" s="185"/><c r="R69" s="59"><v>88.529456111703894</v></c><c r="S69" s="59"><v>50423.848788194773</v></c><c r="T69" s="71"><v>32717.957565853994</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5311.7673667022327</v></c><c r="D72" s="53"><f t="shared" si="1"/><v>45023.551965380837</v></c><c r="E72" s="53"><f t="shared" si="1"/><v>0</v></c><c r="F72" s="53"><f t="shared" si="1"/><v>0</v></c><c r="G72" s="53"><f t="shared" si="1"/><v>0</v></c><c r="H72" s="53"><f t="shared" si="1"/><v>0</v></c><c r="I72" s="53"><f t="shared" si="1"/><v>50335.319332083069</v></c><c r="J72" s="53"><f t="shared" si="1"/><v>0</v></c><c r="K72" s="53"><f t="shared" si="1"/><v>88.529456111703894</v></c><c r="L72" s="53"><f t="shared" si="1"/><v>0</v></c><c r="M72" s="53"><f t="shared" si="1"/><v>0</v></c><c r="N72" s="53"><f t="shared" si="1"/><v>0</v></c><c r="O72" s="53"><f t="shared" si="1"/><v>0</v></c><c r="P72" s="53"><f t="shared" si="1"/><v>0</v></c><c r="Q72" s="53"><f t="shared" si="1"/><v>0</v></c><c r="R72" s="53"><f t="shared" si="1"/><v>88.529456111703894</v></c><c r="S72" s="53"><f t="shared" si="1"/><v>50423.848788194773</v></c><c r="T72" s="71"><f>S72-AC62+AB62</f><v>32717.957565853994</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5834.4235003554459</v></c><c r="D79" s="186"><f t="shared" si="2"/><v>55216.123778506546</v></c><c r="E79" s="186"><f t="shared" si="2"/><v>1016.3883450040842</v></c><c r="F79" s="186"><f t="shared" si="2"/><v>859.14936930045042</v></c><c r="G79" s="186"><f t="shared" si="2"/><v>0</v></c><c r="H79" s="186"><f t="shared" si="2"/><v>0</v></c><c r="I79" s="53"><f>SUM(C79:H79)</f><v>62926.084993166529</v></c><c r="J79" s="186"><f t="shared" ref="J79:O79" si="3">N48+J72</f><v>0</v></c><c r="K79" s="186"><f t="shared" si="3"/><v>88.529456111703894</v></c><c r="L79" s="186"><f t="shared" si="3"/><v>1326.2229857673719</v></c><c r="M79" s="186"><f t="shared" si="3"/><v>0</v></c><c r="N79" s="186"><f t="shared" si="3"/><v>0</v></c><c r="O79" s="186"><f t="shared" si="3"/><v>1904.2512332231961</v></c><c r="P79" s="186"><f>P72</f><v>0</v></c><c r="Q79" s="186"><f>Q72</f><v>0</v></c><c r="R79" s="53"><f>SUM(J79:Q79)</f><v>3319.0036751022717</v></c><c r="S79" s="186"><f>Y62</f><v>0</v></c><c r="T79" s="186"><f>Z62</f><v>0</v></c><c r="U79" s="186"><f>$C$49+$C$50+$C$51</f><v>0</v></c><c r="V79" s="53"><f>S79-T79-U79</f><v>0</v></c><c r="W79" s="186"><f>$D$49+$D$50+$D$51</f><v>0</v></c><c r="X79" s="186"><f>$E$49+$E$50+$E$51</f><v>0</v></c><c r="Y79" s="53"><f>I79+R79+V79-W79-X79</f><v>66245.0886682688</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0.35000000000000003</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0.35114120892901934</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3692.4605684900594</v></c><c r="D95" s="64"><f>SUM(D96:D104)</f><v>0</v></c><c r="E95" s="64"><f>SUM(E96:E104)</f><v>0</v></c><c r="F95" s="64"><f t="shared" ref="F95:F126" si="8">SUM(C95:E95)</f><v>3692.4605684900594</v></c><c r="G95" s="64"><f t="shared" ref="G95:L95" si="9">SUM(G96:G104)</f><v>0</v></c><c r="H95" s="64"><f t="shared" si="9"/><v>1668.7143874675494</v></c><c r="I95" s="64"><f t="shared" si="9"/><v>0</v></c><c r="J95" s="64"><f t="shared" si="9"/><v>182.98854789119997</v></c><c r="K95" s="64"><f t="shared" si="9"/><v>0</v></c><c r="L95" s="64"><f t="shared" si="9"/><v>0</v></c><c r="M95" s="64"><f t="shared" ref="M95:M126" si="10">SUM(G95:L95)</f><v>1851.7029353587493</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5544.1635038488084</v></c></row><row r="96" spans="1:32" s="21" customFormat="1" ht="15.75"><c r="A96" s="22"/><c r="B96" s="182" t="str"><f>Translation!A61</f><v>Hot water</v></c><c r="C96" s="185"><f t="shared" ref="C96:C104" si="14">IF(AND(C$48&gt;0,($S$133+$V$143)&gt;0), ($S$133+$V$143)/C$48,0)*C18</f><v>630.35971781063336</v></c><c r="D96" s="185"><f t="shared" ref="D96:D104" si="15">IF(AND(D$48&gt;0,$S$134&gt;0), ($S$134)/D$48,0)*D18</f><v>0</v></c><c r="E96" s="185"><f t="shared" ref="E96:E104" si="16">IF(AND(E$48&gt;0,$S$135&gt;0), ($S$135)/E$48,0)*E18</f><v>0</v></c><c r="F96" s="64"><f t="shared" si="8"/><v>630.35971781063336</v></c><c r="G96" s="185"><f>'CO2 factors'!C$7*G18</f><v>0</v></c><c r="H96" s="185"><f>'CO2 factors'!D$7*H18</f><v>171.42720198818952</v></c><c r="I96" s="185"><f>'CO2 factors'!E$7*I18</f><v>0</v></c><c r="J96" s="185"><f>'CO2 factors'!F$7*J18</f><v>0</v></c><c r="K96" s="185"><f>'CO2 factors'!G$7*K18</f><v>0</v></c><c r="L96" s="185"><f>'CO2 factors'!H$7*L18</f><v>0</v></c><c r="M96" s="64"><f t="shared" si="10"/><v>171.42720198818952</v></c><c r="N96" s="185"><f>'CO2 factors'!J$7*N18</f><v>0</v></c><c r="O96" s="185"><f>'CO2 factors'!K$7*O18</f><v>0</v></c><c r="P96" s="185"><f>'CO2 factors'!L$7*P18</f><v>0</v></c><c r="Q96" s="185"><f>'CO2 factors'!M$7*Q18</f><v>0</v></c><c r="R96" s="185"><f>'CO2 factors'!N$7*R18</f><v>0</v></c><c r="S96" s="185"><f>'CO2 factors'!O$7*S18</f><v>0</v></c><c r="T96" s="64"><f t="shared" si="12"/><v>0</v></c><c r="U96" s="64"><f t="shared" si="13"/><v>801.78691979882285</v></c></row><row r="97" spans="1:21" s="21" customFormat="1" ht="15.75"><c r="A97" s="22"/><c r="B97" s="182" t="str"><f>Translation!A62</f><v>Heating and cooling</v></c><c r="C97" s="185"><f t="shared" si="14"/><v>1078.6248351026247</v></c><c r="D97" s="185"><f t="shared" si="15"/><v>0</v></c><c r="E97" s="185"><f t="shared" si="16"/><v>0</v></c><c r="F97" s="64"><f t="shared" si="8"/><v>1078.6248351026247</v></c><c r="G97" s="185"><f>'CO2 factors'!C$7*G19</f><v>0</v></c><c r="H97" s="185"><f>'CO2 factors'!D$7*H19</f><v>1497.2871854793598</v></c><c r="I97" s="185"><f>'CO2 factors'!E$7*I19</f><v>0</v></c><c r="J97" s="185"><f>'CO2 factors'!F$7*J19</f><v>113.73601029119997</v></c><c r="K97" s="185"><f>'CO2 factors'!G$7*K19</f><v>0</v></c><c r="L97" s="185"><f>'CO2 factors'!H$7*L19</f><v>0</v></c><c r="M97" s="64"><f t="shared" si="10"/><v>1611.0231957705598</v></c><c r="N97" s="185"><f>'CO2 factors'!J$7*N19</f><v>0</v></c><c r="O97" s="185"><f>'CO2 factors'!K$7*O19</f><v>0</v></c><c r="P97" s="185"><f>'CO2 factors'!L$7*P19</f><v>0</v></c><c r="Q97" s="185"><f>'CO2 factors'!M$7*Q19</f><v>0</v></c><c r="R97" s="185"><f>'CO2 factors'!N$7*R19</f><v>0</v></c><c r="S97" s="185"><f>'CO2 factors'!O$7*S19</f><v>0</v></c><c r="T97" s="64"><f t="shared" si="12"/><v>0</v></c><c r="U97" s="64"><f t="shared" si="13"/><v>2689.6480308731843</v></c></row><row r="98" spans="1:21" s="21" customFormat="1" ht="15.75"><c r="A98" s="22"/><c r="B98" s="182" t="str"><f>Translation!A63</f><v>Lighting</v></c><c r="C98" s="185"><f t="shared" si="14"/><v>551.06913625840104</v></c><c r="D98" s="185"><f t="shared" si="15"/><v>0</v></c><c r="E98" s="185"><f t="shared" si="16"/><v>0</v></c><c r="F98" s="64"><f t="shared" si="8"/><v>551.06913625840104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551.06913625840104</v></c></row><row r="99" spans="1:21" s="21" customFormat="1" ht="15.75"><c r="A99" s="22"/><c r="B99" s="182" t="str"><f>Translation!A64</f><v>Cooking</v></c><c r="C99" s="185"><f t="shared" si="14"/><v>385.10903331000009</v></c><c r="D99" s="185"><f t="shared" si="15"/><v>0</v></c><c r="E99" s="185"><f t="shared" si="16"/><v>0</v></c><c r="F99" s="64"><f t="shared" si="8"/><v>385.10903331000009</v></c><c r="G99" s="185"><f>'CO2 factors'!C$7*G21</f><v>0</v></c><c r="H99" s="185"><f>'CO2 factors'!D$7*H21</f><v>0</v></c><c r="I99" s="185"><f>'CO2 factors'!E$7*I21</f><v>0</v></c><c r="J99" s="185"><f>'CO2 factors'!F$7*J21</f><v>69.252537599999997</v></c><c r="K99" s="185"><f>'CO2 factors'!G$7*K21</f><v>0</v></c><c r="L99" s="185"><f>'CO2 factors'!H$7*L21</f><v>0</v></c><c r="M99" s="64"><f t="shared" si="10"/><v>69.252537599999997</v></c><c r="N99" s="185"><f>'CO2 factors'!J$7*N21</f><v>0</v></c><c r="O99" s="185"><f>'CO2 factors'!K$7*O21</f><v>0</v></c><c r="P99" s="185"><f>'CO2 factors'!L$7*P21</f><v>0</v></c><c r="Q99" s="185"><f>'CO2 factors'!M$7*Q21</f><v>0</v></c><c r="R99" s="185"><f>'CO2 factors'!N$7*R21</f><v>0</v></c><c r="S99" s="185"><f>'CO2 factors'!O$7*S21</f><v>0</v></c><c r="T99" s="64"><f t="shared" si="12"/><v>0</v></c><c r="U99" s="64"><f t="shared" si="13"/><v>454.36157091000007</v></c></row><row r="100" spans="1:21" s="21" customFormat="1" ht="15.75"><c r="A100" s="22"/><c r="B100" s="182" t="str"><f>Translation!A65</f><v>Refrigerator and freezers</v></c><c r="C100" s="185"><f t="shared" si="14"/><v>540.50390640000023</v></c><c r="D100" s="185"><f t="shared" si="15"/><v>0</v></c><c r="E100" s="185"><f t="shared" si="16"/><v>0</v></c><c r="F100" s="64"><f t="shared" si="8"/><v>540.50390640000023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540.50390640000023</v></c></row><row r="101" spans="1:21" s="21" customFormat="1" ht="15.75"><c r="A101" s="22"/><c r="B101" s="182" t="str"><f>Translation!A66</f><v>Laundry machines and dryers</v></c><c r="C101" s="185"><f t="shared" si="14"/><v>32.895837000000014</v></c><c r="D101" s="185"><f t="shared" si="15"/><v>0</v></c><c r="E101" s="185"><f t="shared" si="16"/><v>0</v></c><c r="F101" s="64"><f t="shared" si="8"/><v>32.895837000000014</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32.895837000000014</v></c></row><row r="102" spans="1:21" s="21" customFormat="1" ht="15.75"><c r="A102" s="22"/><c r="B102" s="182" t="str"><f>Translation!A67</f><v>Dish washing</v></c><c r="C102" s="185"><f t="shared" si="14"/><v>46.054171800000013</v></c><c r="D102" s="185"><f t="shared" si="15"/><v>0</v></c><c r="E102" s="185"><f t="shared" si="16"/><v>0</v></c><c r="F102" s="64"><f t="shared" si="8"/><v>46.054171800000013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46.054171800000013</v></c></row><row r="103" spans="1:21" s="21" customFormat="1" ht="15.75"><c r="A103" s="22"/><c r="B103" s="182" t="str"><f>Translation!A68</f><v>Tv sets</v></c><c r="C103" s="185"><f t="shared" si="14"/><v>42.789892590000015</v></c><c r="D103" s="185"><f t="shared" si="15"/><v>0</v></c><c r="E103" s="185"><f t="shared" si="16"/><v>0</v></c><c r="F103" s="64"><f t="shared" si="8"/><v>42.789892590000015</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42.789892590000015</v></c></row><row r="104" spans="1:21" s="21" customFormat="1" ht="15.75"><c r="A104" s="22"/><c r="B104" s="182" t="str"><f>Translation!A69</f><v>Other electric appliances</v></c><c r="C104" s="185"><f t="shared" si="14"/><v>385.05403821839985</v></c><c r="D104" s="185"><f t="shared" si="15"/><v>0</v></c><c r="E104" s="185"><f t="shared" si="16"/><v>0</v></c><c r="F104" s="64"><f t="shared" si="8"/><v>385.05403821839985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385.05403821839985</v></c></row><row r="105" spans="1:21" s="21" customFormat="1" ht="15.75"><c r="A105" s="22"/><c r="B105" s="66" t="str"><f>Translation!A70</f><v>PRIMARY SECTOR</v></c><c r="C105" s="64"><f>SUM(C106:C107)</f><v>347.77848148071439</v></c><c r="D105" s="64"><f>SUM(D106:D107)</f><v>0</v></c><c r="E105" s="64"><f>SUM(E106:E107)</f><v>0</v></c><c r="F105" s="64"><f t="shared" si="8"/><v>347.77848148071439</v></c><c r="G105" s="64"><f t="shared" ref="G105:L105" si="17">SUM(G106:G107)</f><v>0</v></c><c r="H105" s="64"><f t="shared" si="17"/><v>20.992909130656059</v></c><c r="I105" s="64"><f t="shared" si="17"/><v>0</v></c><c r="J105" s="64"><f t="shared" si="17"/><v>0</v></c><c r="K105" s="64"><f t="shared" si="17"/><v>0</v></c><c r="L105" s="64"><f t="shared" si="17"/><v>0</v></c><c r="M105" s="64"><f t="shared" si="10"/><v>20.992909130656059</v></c><c r="N105" s="64"><f t="shared" ref="N105:S105" si="18">SUM(N106:N107)</f><v>0</v></c><c r="O105" s="64"><f t="shared" si="18"/><v>0</v></c><c r="P105" s="64"><f t="shared" si="18"/><v>0</v></c><c r="Q105" s="64"><f t="shared" si="18"/><v>0</v></c><c r="R105" s="64"><f t="shared" si="18"/><v>0</v></c><c r="S105" s="64"><f t="shared" si="18"/><v>0</v></c><c r="T105" s="64"><f t="shared" si="12"/><v>0</v></c><c r="U105" s="64"><f t="shared" si="13"/><v>368.77139061137046</v></c></row><row r="106" spans="1:21" s="21" customFormat="1" ht="15.75"><c r="A106" s="22"/><c r="B106" s="183" t="str"><f>Translation!A71</f><v>Agriculture, forestry and fishing</v></c><c r="C106" s="185"><f>IF(AND(C$48&gt;0,($S$133+$V$143)&gt;0), ($S$133+$V$143)/C$48,0)*C28</f><v>347.77848148071439</v></c><c r="D106" s="185"><f>IF(AND(D$48&gt;0,$S$134&gt;0), ($S$134)/D$48,0)*D28</f><v>0</v></c><c r="E106" s="185"><f>IF(AND(E$48&gt;0,$S$135&gt;0), ($S$135)/E$48,0)*E28</f><v>0</v></c><c r="F106" s="64"><f t="shared" si="8"/><v>347.77848148071439</v></c><c r="G106" s="185"><f>'CO2 factors'!C$7*G28</f><v>0</v></c><c r="H106" s="185"><f>'CO2 factors'!D$7*H28</f><v>20.992909130656059</v></c><c r="I106" s="185"><f>'CO2 factors'!E$7*I28</f><v>0</v></c><c r="J106" s="185"><f>'CO2 factors'!F$7*J28</f><v>0</v></c><c r="K106" s="185"><f>'CO2 factors'!G$7*K28</f><v>0</v></c><c r="L106" s="185"><f>'CO2 factors'!H$7*L28</f><v>0</v></c><c r="M106" s="64"><f t="shared" si="10"/><v>20.992909130656059</v></c><c r="N106" s="185"><f>'CO2 factors'!J$7*N28</f><v>0</v></c><c r="O106" s="185"><f>'CO2 factors'!K$7*O28</f><v>0</v></c><c r="P106" s="185"><f>'CO2 factors'!L$7*P28</f><v>0</v></c><c r="Q106" s="185"><f>'CO2 factors'!M$7*Q28</f><v>0</v></c><c r="R106" s="185"><f>'CO2 factors'!N$7*R28</f><v>0</v></c><c r="S106" s="185"><f>'CO2 factors'!O$7*S28</f><v>0</v></c><c r="T106" s="64"><f t="shared" si="12"/><v>0</v></c><c r="U106" s="64"><f t="shared" si="13"/><v>368.77139061137046</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957.72843361612115</v></c><c r="D108" s="64"><f>SUM(D109:D111)</f><v>0</v></c><c r="E108" s="64"><f>SUM(E109:E111)</f><v>0</v></c><c r="F108" s="64"><f t="shared" si="8"/><v>957.72843361612115</v></c><c r="G108" s="64"><f t="shared" ref="G108:L108" si="19">SUM(G109:G111)</f><v>145.82106128924661</v></c><c r="H108" s="64"><f t="shared" si="19"/><v>145.85757562187169</v></c><c r="I108" s="64"><f t="shared" si="19"/><v>0</v></c><c r="J108" s="64"><f t="shared" si="19"/><v>8.8219167409081187</v></c><c r="K108" s="64"><f t="shared" si="19"/><v>0</v></c><c r="L108" s="64"><f t="shared" si="19"/><v>0</v></c><c r="M108" s="64"><f t="shared" si="10"/><v>300.50055365202644</v></c><c r="N108" s="64"><f t="shared" ref="N108:S108" si="20">SUM(N109:N111)</f><v>0</v></c><c r="O108" s="64"><f t="shared" si="20"/><v>0</v></c><c r="P108" s="64"><f t="shared" si="20"/><v>0</v></c><c r="Q108" s="64"><f t="shared" si="20"/><v>0</v></c><c r="R108" s="64"><f t="shared" si="20"/><v>0</v></c><c r="S108" s="64"><f t="shared" si="20"/><v>0</v></c><c r="T108" s="64"><f t="shared" si="12"/><v>0</v></c><c r="U108" s="64"><f t="shared" si="13"/><v>1258.2289872681476</v></c></row><row r="109" spans="1:21" s="21" customFormat="1" ht="15.75"><c r="A109" s="22"/><c r="B109" s="183" t="str"><f>Translation!A74</f><v>Manufacturing</v></c><c r="C109" s="185"><f>IF(AND(C$48&gt;0,($S$133+$V$143)&gt;0), ($S$133+$V$143)/C$48,0)*C31</f><v>374.53067236384629</v></c><c r="D109" s="185"><f>IF(AND(D$48&gt;0,$S$134&gt;0), ($S$134)/D$48,0)*D31</f><v>0</v></c><c r="E109" s="185"><f>IF(AND(E$48&gt;0,$S$135&gt;0), ($S$135)/E$48,0)*E31</f><v>0</v></c><c r="F109" s="64"><f t="shared" si="8"/><v>374.53067236384629</v></c><c r="G109" s="185"><f>'CO2 factors'!C$7*G31</f><v>72.910530644623307</v></c><c r="H109" s="185"><f>'CO2 factors'!D$7*H31</f><v>72.928787810935845</v></c><c r="I109" s="185"><f>'CO2 factors'!E$7*I31</f><v>0</v></c><c r="J109" s="185"><f>'CO2 factors'!F$7*J31</f><v>8.8219167409081187</v></c><c r="K109" s="185"><f>'CO2 factors'!G$7*K31</f><v>0</v></c><c r="L109" s="185"><f>'CO2 factors'!H$7*L31</f><v>0</v></c><c r="M109" s="64"><f t="shared" si="10"/><v>154.66123519646726</v></c><c r="N109" s="185"><f>'CO2 factors'!J$7*N31</f><v>0</v></c><c r="O109" s="185"><f>'CO2 factors'!K$7*O31</f><v>0</v></c><c r="P109" s="185"><f>'CO2 factors'!L$7*P31</f><v>0</v></c><c r="Q109" s="185"><f>'CO2 factors'!M$7*Q31</f><v>0</v></c><c r="R109" s="185"><f>'CO2 factors'!N$7*R31</f><v>0</v></c><c r="S109" s="185"><f>'CO2 factors'!O$7*S31</f><v>0</v></c><c r="T109" s="64"><f t="shared" si="12"/><v>0</v></c><c r="U109" s="64"><f t="shared" si="13"/><v>529.19190756031355</v></c></row><row r="110" spans="1:21" s="21" customFormat="1" ht="30"><c r="A110" s="22"/><c r="B110" s="183" t="str"><f>Translation!A75</f><v>Water supply, sewerage, waste management and remediation activities</v></c><c r="C110" s="185"><f>IF(AND(C$48&gt;0,($S$133+$V$143)&gt;0), ($S$133+$V$143)/C$48,0)*C32</f><v>208.66708888842859</v></c><c r="D110" s="185"><f>IF(AND(D$48&gt;0,$S$134&gt;0), ($S$134)/D$48,0)*D32</f><v>0</v></c><c r="E110" s="185"><f>IF(AND(E$48&gt;0,$S$135&gt;0), ($S$135)/E$48,0)*E32</f><v>0</v></c><c r="F110" s="64"><f t="shared" si="8"/><v>208.66708888842859</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208.66708888842859</v></c></row><row r="111" spans="1:21" s="21" customFormat="1" ht="15.75"><c r="A111" s="22"/><c r="B111" s="183" t="str"><f>Translation!A76</f><v>Construction</v></c><c r="C111" s="185"><f>IF(AND(C$48&gt;0,($S$133+$V$143)&gt;0), ($S$133+$V$143)/C$48,0)*C33</f><v>374.53067236384629</v></c><c r="D111" s="185"><f>IF(AND(D$48&gt;0,$S$134&gt;0), ($S$134)/D$48,0)*D33</f><v>0</v></c><c r="E111" s="185"><f>IF(AND(E$48&gt;0,$S$135&gt;0), ($S$135)/E$48,0)*E33</f><v>0</v></c><c r="F111" s="64"><f t="shared" si="8"/><v>374.53067236384629</v></c><c r="G111" s="75"><f>'CO2 factors'!C$7*G33</f><v>72.910530644623307</v></c><c r="H111" s="75"><f>'CO2 factors'!D$7*H33</f><v>72.928787810935845</v></c><c r="I111" s="75"><f>'CO2 factors'!E$7*I33</f><v>0</v></c><c r="J111" s="75"><f>'CO2 factors'!F$7*J33</f><v>0</v></c><c r="K111" s="75"><f>'CO2 factors'!G$7*K33</f><v>0</v></c><c r="L111" s="75"><f>'CO2 factors'!H$7*L33</f><v>0</v></c><c r="M111" s="64"><f t="shared" si="10"/><v>145.83931845555915</v></c><c r="N111" s="75"><f>'CO2 factors'!J$7*N33</f><v>0</v></c><c r="O111" s="75"><f>'CO2 factors'!K$7*O33</f><v>0</v></c><c r="P111" s="75"><f>'CO2 factors'!L$7*P33</f><v>0</v></c><c r="Q111" s="75"><f>'CO2 factors'!M$7*Q33</f><v>0</v></c><c r="R111" s="75"><f>'CO2 factors'!N$7*R33</f><v>0</v></c><c r="S111" s="75"><f>'CO2 factors'!O$7*S33</f><v>0</v></c><c r="T111" s="64"><f t="shared" si="12"/><v>0</v></c><c r="U111" s="64"><f t="shared" si="13"/><v>520.36999081940542</v></c></row><row r="112" spans="1:21" s="21" customFormat="1" ht="15.75"><c r="A112" s="22"/><c r="B112" s="61" t="str"><f>Translation!A77</f><v>TERTIARY SECTOR</v></c><c r="C112" s="64"><f>SUM(C113:C120)</f><v>8505.303986479712</v></c><c r="D112" s="64"><f>SUM(D113:D120)</f><v>0</v></c><c r="E112" s="64"><f>SUM(E113:E120)</f><v>0</v></c><c r="F112" s="64"><f t="shared" si="8"/><v>8505.303986479712</v></c><c r="G112" s="64"><f t="shared" ref="G112:L112" si="21">SUM(G113:G120)</f><v>0</v></c><c r="H112" s="64"><f t="shared" si="21"/><v>699.36995286318279</v></c><c r="I112" s="64"><f t="shared" si="21"/><v>0</v></c><c r="J112" s="64"><f t="shared" si="21"/><v>14.385383999999998</v></c><c r="K112" s="64"><f t="shared" si="21"/><v>0</v></c><c r="L112" s="64"><f t="shared" si="21"/><v>0</v></c><c r="M112" s="64"><f t="shared" si="10"/><v>713.75533686318283</v></c><c r="N112" s="64"><f t="shared" ref="N112:S112" si="22">SUM(N113:N120)</f><v>0</v></c><c r="O112" s="64"><f t="shared" si="22"/><v>0</v></c><c r="P112" s="64"><f t="shared" si="22"/><v>0</v></c><c r="Q112" s="64"><f t="shared" si="22"/><v>0</v></c><c r="R112" s="64"><f t="shared" si="22"/><v>0</v></c><c r="S112" s="64"><f t="shared" si="22"/><v>0</v></c><c r="T112" s="64"><f t="shared" si="12"/><v>0</v></c><c r="U112" s="64"><f t="shared" si="13"/><v>9219.0593233428954</v></c></row><row r="113" spans="1:23" s="21" customFormat="1" ht="30"><c r="A113" s="22"/><c r="B113" s="183" t="str"><f>Translation!A78</f><v xml:space="preserve">Wholesale and retail trade; repair of motor vehicles and motorcycles </v></c><c r="C113" s="185"><f t="shared" ref="C113:C120" si="23">IF(AND(C$48&gt;0,($S$133+$V$143)&gt;0), ($S$133+$V$143)/C$48,0)*C35</f><v>1405.778049507526</v></c><c r="D113" s="185"><f t="shared" ref="D113:D120" si="24">IF(AND(D$48&gt;0,$S$134&gt;0), ($S$134)/D$48,0)*D35</f><v>0</v></c><c r="E113" s="185"><f t="shared" ref="E113:E120" si="25">IF(AND(E$48&gt;0,$S$135&gt;0), ($S$135)/E$48,0)*E35</f><v>0</v></c><c r="F113" s="64"><f t="shared" si="8"/><v>1405.778049507526</v></c><c r="G113" s="185"><f>'CO2 factors'!C$7*G35</f><v>0</v></c><c r="H113" s="185"><f>'CO2 factors'!D$7*H35</f><v>95.873150222405187</v></c><c r="I113" s="185"><f>'CO2 factors'!E$7*I35</f><v>0</v></c><c r="J113" s="185"><f>'CO2 factors'!F$7*J35</f><v>0</v></c><c r="K113" s="185"><f>'CO2 factors'!G$7*K35</f><v>0</v></c><c r="L113" s="185"><f>'CO2 factors'!H$7*L35</f><v>0</v></c><c r="M113" s="64"><f t="shared" si="10"/><v>95.873150222405187</v></c><c r="N113" s="185"><f>'CO2 factors'!J$7*N35</f><v>0</v></c><c r="O113" s="185"><f>'CO2 factors'!K$7*O35</f><v>0</v></c><c r="P113" s="185"><f>'CO2 factors'!L$7*P35</f><v>0</v></c><c r="Q113" s="185"><f>'CO2 factors'!M$7*Q35</f><v>0</v></c><c r="R113" s="185"><f>'CO2 factors'!N$7*R35</f><v>0</v></c><c r="S113" s="185"><f>'CO2 factors'!O$7*S35</f><v>0</v></c><c r="T113" s="64"><f t="shared" si="12"/><v>0</v></c><c r="U113" s="64"><f t="shared" si="13"/><v>1501.6511997299312</v></c></row><row r="114" spans="1:23" s="21" customFormat="1" ht="15.75"><c r="A114" s="22"/><c r="B114" s="183" t="str"><f>Translation!A79</f><v>Accommodation and food service activities</v></c><c r="C114" s="185"><f t="shared" si="23"/><v>5321.1120895832546</v></c><c r="D114" s="185"><f t="shared" si="24"/><v>0</v></c><c r="E114" s="185"><f t="shared" si="25"/><v>0</v></c><c r="F114" s="64"><f t="shared" si="8"/><v>5321.1120895832546</v></c><c r="G114" s="185"><f>'CO2 factors'!C$7*G36</f><v>0</v></c><c r="H114" s="185"><f>'CO2 factors'!D$7*H36</f><v>457.75149905264726</v></c><c r="I114" s="185"><f>'CO2 factors'!E$7*I36</f><v>0</v></c><c r="J114" s="185"><f>'CO2 factors'!F$7*J36</f><v>14.385383999999998</v></c><c r="K114" s="185"><f>'CO2 factors'!G$7*K36</f><v>0</v></c><c r="L114" s="185"><f>'CO2 factors'!H$7*L36</f><v>0</v></c><c r="M114" s="64"><f t="shared" si="10"/><v>472.13688305264725</v></c><c r="N114" s="185"><f>'CO2 factors'!J$7*N36</f><v>0</v></c><c r="O114" s="185"><f>'CO2 factors'!K$7*O36</f><v>0</v></c><c r="P114" s="185"><f>'CO2 factors'!L$7*P36</f><v>0</v></c><c r="Q114" s="185"><f>'CO2 factors'!M$7*Q36</f><v>0</v></c><c r="R114" s="185"><f>'CO2 factors'!N$7*R36</f><v>0</v></c><c r="S114" s="185"><f>'CO2 factors'!O$7*S36</f><v>0</v></c><c r="T114" s="64"><f t="shared" si="12"/><v>0</v></c><c r="U114" s="64"><f t="shared" si="13"/><v>5793.2489726359017</v></c></row><row r="115" spans="1:23" s="21" customFormat="1" ht="15.75"><c r="A115" s="22"/><c r="B115" s="183" t="str"><f>Translation!A80</f><v>General public administration and social security</v></c><c r="C115" s="185"><f t="shared" si="23"/><v>209.88006585829993</v></c><c r="D115" s="185"><f t="shared" si="24"/><v>0</v></c><c r="E115" s="185"><f t="shared" si="25"/><v>0</v></c><c r="F115" s="64"><f t="shared" si="8"/><v>209.88006585829993</v></c><c r="G115" s="185"><f>'CO2 factors'!C$7*G37</f><v>0</v></c><c r="H115" s="185"><f>'CO2 factors'!D$7*H37</f><v>22.112772928307212</v></c><c r="I115" s="185"><f>'CO2 factors'!E$7*I37</f><v>0</v></c><c r="J115" s="185"><f>'CO2 factors'!F$7*J37</f><v>0</v></c><c r="K115" s="185"><f>'CO2 factors'!G$7*K37</f><v>0</v></c><c r="L115" s="185"><f>'CO2 factors'!H$7*L37</f><v>0</v></c><c r="M115" s="64"><f t="shared" si="10"/><v>22.112772928307212</v></c><c r="N115" s="185"><f>'CO2 factors'!J$7*N37</f><v>0</v></c><c r="O115" s="185"><f>'CO2 factors'!K$7*O37</f><v>0</v></c><c r="P115" s="185"><f>'CO2 factors'!L$7*P37</f><v>0</v></c><c r="Q115" s="185"><f>'CO2 factors'!M$7*Q37</f><v>0</v></c><c r="R115" s="185"><f>'CO2 factors'!N$7*R37</f><v>0</v></c><c r="S115" s="185"><f>'CO2 factors'!O$7*S37</f><v>0</v></c><c r="T115" s="64"><f t="shared" si="12"/><v>0</v></c><c r="U115" s="64"><f t="shared" si="13"/><v>231.99283878660714</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80.119331080250788</v></c><c r="D117" s="185"><f t="shared" si="24"/><v>0</v></c><c r="E117" s="185"><f t="shared" si="25"/><v>0</v></c><c r="F117" s="64"><f t="shared" si="8"/><v>80.119331080250788</v></c><c r="G117" s="185"><f>'CO2 factors'!C$7*G39</f><v>0</v></c><c r="H117" s="185"><f>'CO2 factors'!D$7*H39</f><v>36.71948793483903</v></c><c r="I117" s="185"><f>'CO2 factors'!E$7*I39</f><v>0</v></c><c r="J117" s="185"><f>'CO2 factors'!F$7*J39</f><v>0</v></c><c r="K117" s="185"><f>'CO2 factors'!G$7*K39</f><v>0</v></c><c r="L117" s="185"><f>'CO2 factors'!H$7*L39</f><v>0</v></c><c r="M117" s="64"><f t="shared" si="10"/><v>36.71948793483903</v></c><c r="N117" s="185"><f>'CO2 factors'!J$7*N39</f><v>0</v></c><c r="O117" s="185"><f>'CO2 factors'!K$7*O39</f><v>0</v></c><c r="P117" s="185"><f>'CO2 factors'!L$7*P39</f><v>0</v></c><c r="Q117" s="185"><f>'CO2 factors'!M$7*Q39</f><v>0</v></c><c r="R117" s="185"><f>'CO2 factors'!N$7*R39</f><v>0</v></c><c r="S117" s="185"><f>'CO2 factors'!O$7*S39</f><v>0</v></c><c r="T117" s="64"><f t="shared" si="12"/><v>0</v></c><c r="U117" s="64"><f t="shared" si="13"/><v>116.83881901508983</v></c></row><row r="118" spans="1:23" s="21" customFormat="1" ht="15.75"><c r="A118" s="22"/><c r="B118" s="183" t="str"><f>Translation!A83</f><v>Human health and social work activities</v></c><c r="C118" s="185"><f t="shared" si="23"/><v>0</v></c><c r="D118" s="185"><f t="shared" si="24"/><v>0</v></c><c r="E118" s="185"><f t="shared" si="25"/><v>0</v></c><c r="F118" s="64"><f t="shared" si="8"/><v>0</v></c><c r="G118" s="185"><f>'CO2 factors'!C$7*G40</f><v>0</v></c><c r="H118" s="185"><f>'CO2 factors'!D$7*H40</f><v>0</v></c><c r="I118" s="185"><f>'CO2 factors'!E$7*I40</f><v>0</v></c><c r="J118" s="185"><f>'CO2 factors'!F$7*J40</f><v>0</v></c><c r="K118" s="185"><f>'CO2 factors'!G$7*K40</f><v>0</v></c><c r="L118" s="185"><f>'CO2 factors'!H$7*L40</f><v>0</v></c><c r="M118" s="64"><f t="shared" si="10"/><v>0</v></c><c r="N118" s="185"><f>'CO2 factors'!J$7*N40</f><v>0</v></c><c r="O118" s="185"><f>'CO2 factors'!K$7*O40</f><v>0</v></c><c r="P118" s="185"><f>'CO2 factors'!L$7*P40</f><v>0</v></c><c r="Q118" s="185"><f>'CO2 factors'!M$7*Q40</f><v>0</v></c><c r="R118" s="185"><f>'CO2 factors'!N$7*R40</f><v>0</v></c><c r="S118" s="185"><f>'CO2 factors'!O$7*S40</f><v>0</v></c><c r="T118" s="64"><f t="shared" si="12"/><v>0</v></c><c r="U118" s="64"><f t="shared" si="13"/><v>0</v></c></row><row r="119" spans="1:23" s="21" customFormat="1" ht="15.75"><c r="A119" s="22"/><c r="B119" s="183" t="str"><f>Translation!A84</f><v>Other services</v></c><c r="C119" s="185"><f t="shared" si="23"/><v>1274.3969233853272</v></c><c r="D119" s="185"><f t="shared" si="24"/><v>0</v></c><c r="E119" s="185"><f t="shared" si="25"/><v>0</v></c><c r="F119" s="64"><f t="shared" si="8"/><v>1274.3969233853272</v></c><c r="G119" s="185"><f>'CO2 factors'!C$7*G41</f><v>0</v></c><c r="H119" s="185"><f>'CO2 factors'!D$7*H41</f><v>86.913042724984138</v></c><c r="I119" s="185"><f>'CO2 factors'!E$7*I41</f><v>0</v></c><c r="J119" s="185"><f>'CO2 factors'!F$7*J41</f><v>0</v></c><c r="K119" s="185"><f>'CO2 factors'!G$7*K41</f><v>0</v></c><c r="L119" s="185"><f>'CO2 factors'!H$7*L41</f><v>0</v></c><c r="M119" s="64"><f t="shared" si="10"/><v>86.913042724984138</v></c><c r="N119" s="185"><f>'CO2 factors'!J$7*N41</f><v>0</v></c><c r="O119" s="185"><f>'CO2 factors'!K$7*O41</f><v>0</v></c><c r="P119" s="185"><f>'CO2 factors'!L$7*P41</f><v>0</v></c><c r="Q119" s="185"><f>'CO2 factors'!M$7*Q41</f><v>0</v></c><c r="R119" s="185"><f>'CO2 factors'!N$7*R41</f><v>0</v></c><c r="S119" s="185"><f>'CO2 factors'!O$7*S41</f><v>0</v></c><c r="T119" s="64"><f t="shared" si="12"/><v>0</v></c><c r="U119" s="64"><f t="shared" si="13"/><v>1361.3099661103113</v></c></row><row r="120" spans="1:23" s="21" customFormat="1" ht="15.75"><c r="A120" s="22"/><c r="B120" s="183" t="str"><f>Translation!A85</f><v>Public lighting</v></c><c r="C120" s="185"><f t="shared" si="23"/><v>214.01752706505499</v></c><c r="D120" s="185"><f t="shared" si="24"/><v>0</v></c><c r="E120" s="185"><f t="shared" si="25"/><v>0</v></c><c r="F120" s="64"><f t="shared" si="8"/><v>214.01752706505499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214.01752706505499</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186.48184902130558</v></c><c r="I121" s="64"><f t="shared" si="26"/><v>253.08069790601695</v></c><c r="J121" s="64"><f t="shared" si="26"/><v>0</v></c><c r="K121" s="64"><f t="shared" si="26"/><v>0</v></c><c r="L121" s="64"><f t="shared" si="26"/><v>0</v></c><c r="M121" s="64"><f t="shared" si="10"/><v>439.5625469273225</v></c><c r="N121" s="64"><f t="shared" ref="N121:S121" si="27">SUM(N122:N125)</f><v>0</v></c><c r="O121" s="64"><f t="shared" si="27"/><v>0</v></c><c r="P121" s="64"><f t="shared" si="27"/><v>0</v></c><c r="Q121" s="64"><f t="shared" si="27"/><v>0</v></c><c r="R121" s="64"><f t="shared" si="27"/><v>0</v></c><c r="S121" s="64"><f t="shared" si="27"/><v>0</v></c><c r="T121" s="64"><f t="shared" si="12"/><v>0</v></c><c r="U121" s="64"><f t="shared" si="13"/><v>439.5625469273225</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8.2344359425054847</v></c><c r="I122" s="185"><f>'CO2 factors'!E$7*I44</f><v>1.7707136305949529</v></c><c r="J122" s="185"><f>'CO2 factors'!F$7*J44</f><v>0</v></c><c r="K122" s="185"><f>'CO2 factors'!G$7*K44</f><v>0</v></c><c r="L122" s="185"><f>'CO2 factors'!H$7*L44</f><v>0</v></c><c r="M122" s="64"><f t="shared" si="10"/><v>10.005149573100438</v></c><c r="N122" s="185"><f>'CO2 factors'!J$7*N44</f><v>0</v></c><c r="O122" s="185"><f>'CO2 factors'!K$7*O44</f><v>0</v></c><c r="P122" s="185"><f>'CO2 factors'!L$7*P44</f><v>0</v></c><c r="Q122" s="185"><f>'CO2 factors'!M$7*Q44</f><v>0</v></c><c r="R122" s="185"><f>'CO2 factors'!N$7*R44</f><v>0</v></c><c r="S122" s="185"><f>'CO2 factors'!O$7*S44</f><v>0</v></c><c r="T122" s="64"><f t="shared" si="12"/><v>0</v></c><c r="U122" s="64"><f t="shared" si="13"/><v>10.005149573100438</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135.85657889627348</v></c><c r="I123" s="185"><f>'CO2 factors'!E$7*I45</f><v>29.21427742437865</v></c><c r="J123" s="185"><f>'CO2 factors'!F$7*J45</f><v>0</v></c><c r="K123" s="185"><f>'CO2 factors'!G$7*K45</f><v>0</v></c><c r="L123" s="185"><f>'CO2 factors'!H$7*L45</f><v>0</v></c><c r="M123" s="64"><f t="shared" si="10"/><v>165.07085632065213</v></c><c r="N123" s="185"><f>'CO2 factors'!J$7*N45</f><v>0</v></c><c r="O123" s="185"><f>'CO2 factors'!K$7*O45</f><v>0</v></c><c r="P123" s="185"><f>'CO2 factors'!L$7*P45</f><v>0</v></c><c r="Q123" s="185"><f>'CO2 factors'!M$7*Q45</f><v>0</v></c><c r="R123" s="185"><f>'CO2 factors'!N$7*R45</f><v>0</v></c><c r="S123" s="185"><f>'CO2 factors'!O$7*S45</f><v>0</v></c><c r="T123" s="64"><f t="shared" si="12"/><v>0</v></c><c r="U123" s="64"><f t="shared" si="13"/><v>165.07085632065213</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0.72343980255892137</v></c><c r="I124" s="185"><f>'CO2 factors'!E$7*I46</f><v>6.4223148982731439</v></c><c r="J124" s="185"><f>'CO2 factors'!F$7*J46</f><v>0</v></c><c r="K124" s="185"><f>'CO2 factors'!G$7*K46</f><v>0</v></c><c r="L124" s="185"><f>'CO2 factors'!H$7*L46</f><v>0</v></c><c r="M124" s="64"><f t="shared" si="10"/><v>7.1457547008320654</v></c><c r="N124" s="185"><f>'CO2 factors'!J$7*N46</f><v>0</v></c><c r="O124" s="185"><f>'CO2 factors'!K$7*O46</f><v>0</v></c><c r="P124" s="185"><f>'CO2 factors'!L$7*P46</f><v>0</v></c><c r="Q124" s="185"><f>'CO2 factors'!M$7*Q46</f><v>0</v></c><c r="R124" s="185"><f>'CO2 factors'!N$7*R46</f><v>0</v></c><c r="S124" s="185"><f>'CO2 factors'!O$7*S46</f><v>0</v></c><c r="T124" s="64"><f t="shared" si="12"/><v>0</v></c><c r="U124" s="64"><f t="shared" si="13"/><v>7.1457547008320654</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41.66739437996771</v></c><c r="I125" s="185"><f>'CO2 factors'!E$7*I47</f><v>215.6733919527702</v></c><c r="J125" s="185"><f>'CO2 factors'!F$7*J47</f><v>0</v></c><c r="K125" s="185"><f>'CO2 factors'!G$7*K47</f><v>0</v></c><c r="L125" s="185"><f>'CO2 factors'!H$7*L47</f><v>0</v></c><c r="M125" s="64"><f t="shared" si="10"/><v>257.34078633273793</v></c><c r="N125" s="185"><f>'CO2 factors'!J$7*N47</f><v>0</v></c><c r="O125" s="185"><f>'CO2 factors'!K$7*O47</f><v>0</v></c><c r="P125" s="185"><f>'CO2 factors'!L$7*P47</f><v>0</v></c><c r="Q125" s="185"><f>'CO2 factors'!M$7*Q47</f><v>0</v></c><c r="R125" s="185"><f>'CO2 factors'!N$7*R47</f><v>0</v></c><c r="S125" s="185"><f>'CO2 factors'!O$7*S47</f><v>0</v></c><c r="T125" s="64"><f t="shared" si="12"/><v>0</v></c><c r="U125" s="64"><f t="shared" si="13"/><v>257.34078633273793</v></c></row><row r="126" spans="1:23" s="21" customFormat="1" ht="15.75"><c r="A126" s="22"/><c r="B126" s="73" t="str"><f>Translation!A118</f><v>TOTAL FOR INTERNAL MARKET</v></c><c r="C126" s="65"><f>C95+C105+C108+C112+C121</f><v>13503.271470066607</v></c><c r="D126" s="65"><f>D95+D105+D108+D112+D121</f><v>0</v></c><c r="E126" s="65"><f>E95+E105+E108+E112+E121</f><v>0</v></c><c r="F126" s="64"><f t="shared" si="8"/><v>13503.271470066607</v></c><c r="G126" s="65"><f t="shared" ref="G126:L126" si="28">G95+G105+G108+G112+G121</f><v>145.82106128924661</v></c><c r="H126" s="65"><f t="shared" si="28"/><v>2721.4166741045656</v></c><c r="I126" s="65"><f t="shared" si="28"/><v>253.08069790601695</v></c><c r="J126" s="65"><f t="shared" si="28"/><v>206.19584863210807</v></c><c r="K126" s="65"><f t="shared" si="28"/><v>0</v></c><c r="L126" s="65"><f t="shared" si="28"/><v>0</v></c><c r="M126" s="64"><f t="shared" si="10"/><v>3326.5142819319376</v></c><c r="N126" s="65"><f t="shared" ref="N126:S126" si="29">N95+N105+N108+N112+N121</f><v>0</v></c><c r="O126" s="65"><f t="shared" si="29"/><v>0</v></c><c r="P126" s="65"><f t="shared" si="29"/><v>0</v></c><c r="Q126" s="65"><f t="shared" si="29"/><v>0</v></c><c r="R126" s="65"><f t="shared" si="29"/><v>0</v></c><c r="S126" s="65"><f t="shared" si="29"/><v>0</v></c><c r="T126" s="64"><f t="shared" si="12"/><v>0</v></c><c r="U126" s="64"><f t="shared" si="13"/><v>16829.785751998545</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1481.9830953099231</v></c><c r="D133" s="189"><f>'CO2 factors'!D$7*D69</f><v>12021.288374756685</v></c><c r="E133" s="189"><f>'CO2 factors'!E$7*E69</f><v>0</v></c><c r="F133" s="189"><f>'CO2 factors'!F$7*F69</f><v>0</v></c><c r="G133" s="189"><f>'CO2 factors'!G$7*G69</f><v>0</v></c><c r="H133" s="189"><f>'CO2 factors'!H$7*H69</f><v>0</v></c><c r="I133" s="59"><f>SUM(C133:H133)</f><v>13503.271470066607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13503.271470066607</v></c><c r="T133" s="58"/><c r="U133" s="321" t="str"><f>Translation!A124</f><v>Electricity</v></c><c r="V133" s="322"/><c r="W133" s="190"><f>IF(S59&gt;0,S133/S59,0)</f><v>0.76264285714285718</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1481.9830953099231</v></c><c r="D136" s="53"><f t="shared" si="30"/><v>12021.288374756685</v></c><c r="E136" s="53"><f t="shared" si="30"/><v>0</v></c><c r="F136" s="53"><f t="shared" si="30"/><v>0</v></c><c r="G136" s="53"><f t="shared" si="30"/><v>0</v></c><c r="H136" s="53"><f t="shared" si="30"/><v>0</v></c><c r="I136" s="53"><f t="shared" si="30"/><v>13503.271470066607</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13503.271470066607</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1627.8041565991696</v></c><c r="D143" s="186"><f>'CO2 factors'!D$7*D79</f><v>14742.705048861249</v></c><c r="E143" s="186"><f>'CO2 factors'!E$7*E79</f><v>253.08069790601695</v></c><c r="F143" s="186"><f>'CO2 factors'!F$7*F79</f><v>206.1958486321081</v></c><c r="G143" s="186"><f>'CO2 factors'!G$7*G79</f><v>0</v></c><c r="H143" s="186"><f>'CO2 factors'!H$7*H79</f><v>0</v></c><c r="I143" s="53"><f>SUM(C143:H143)</f><v>16829.785751998545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16829.785751998545</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Sifnos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2831</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6669.1949213561084</v></c><c r="D17" s="234"><v>0</v></c><c r="E17" s="234"><v>0</v></c><c r="F17" s="64"><v>6669.1949213561084</v></c><c r="G17" s="234"><v>0</v></c><c r="H17" s="234"><v>3704.2583741868152</v></c><c r="I17" s="234"><v>0</v></c><c r="J17" s="234"><v>832.85919348788843</v></c><c r="K17" s="234"><v>0</v></c><c r="L17" s="234"><v>0</v></c><c r="M17" s="64"><v>4537.1175676747034</v></c><c r="N17" s="234"><v>0</v></c><c r="O17" s="234"><v>0</v></c><c r="P17" s="234"><v>1659.0321507102003</v></c><c r="Q17" s="234"><v>0</v></c><c r="R17" s="234"><v>0</v></c><c r="S17" s="234"><v>1911.0365486092194</v></c><c r="T17" s="64"><v>3570.0686993194195</v></c><c r="U17" s="64"><v>14776.381188350231</v></c></row><row r="18" spans="1:21" s="21" customFormat="1" ht="15.75"><c r="A18" s="22"/><c r="B18" s="182" t="str"><f>Translation!A61</f><v>Hot water</v></c><c r="C18" s="154"><v>720.15584462182824</v></c><c r="D18" s="154"><v>0</v></c><c r="E18" s="154"><v>0</v></c><c r="F18" s="64"><v>720.15584462182824</v></c><c r="G18" s="154"><v>0</v></c><c r="H18" s="154"><v>519.20937587756737</v></c><c r="I18" s="154"><v>0</v></c><c r="J18" s="154"><v>0</v></c><c r="K18" s="154"><v>0</v></c><c r="L18" s="154"><v>0</v></c><c r="M18" s="64"><v>519.20937587756737</v></c><c r="N18" s="154"><v>0</v></c><c r="O18" s="154"><v>0</v></c><c r="P18" s="154"><v>1659.0321507102003</v></c><c r="Q18" s="154"><v>0</v></c><c r="R18" s="154"><v>0</v></c><c r="S18" s="154"><v>275.87566047940925</v></c><c r="T18" s="64"><v>1934.9078111896097</v></c><c r="U18" s="64"><v>3174.2730316890052</v></c></row><row r="19" spans="1:21" s="21" customFormat="1" ht="15.75"><c r="A19" s="22"/><c r="B19" s="182" t="str"><f>Translation!A62</f><v>Heating and cooling</v></c><c r="C19" s="154"><v>3301.5738229269173</v></c><c r="D19" s="154"><v>0</v></c><c r="E19" s="154"><v>0</v></c><c r="F19" s="64"><v>3301.5738229269173</v></c><c r="G19" s="154"><v>0</v></c><c r="H19" s="154"><v>3185.048998309248</v></c><c r="I19" s="154"><v>0</v></c><c r="J19" s="154"><v>513.33357830358307</v></c><c r="K19" s="154"><v>0</v></c><c r="L19" s="154"><v>0</v></c><c r="M19" s="64"><v>3698.3825766128311</v></c><c r="N19" s="154"><v>0</v></c><c r="O19" s="154"><v>0</v></c><c r="P19" s="154"><v>0</v></c><c r="Q19" s="154"><v>0</v></c><c r="R19" s="154"><v>0</v></c><c r="S19" s="154"><v>1368.8895421428888</v></c><c r="T19" s="64"><v>1368.8895421428888</v></c><c r="U19" s="64"><v>8368.8459416826372</v></c></row><row r="20" spans="1:21" s="21" customFormat="1" ht="15.75"><c r="A20" s="22"/><c r="B20" s="182" t="str"><f>Translation!A63</f><v>Lighting</v></c><c r="C20" s="154"><v>666.68124321775008</v></c><c r="D20" s="154"><v>0</v></c><c r="E20" s="154"><v>0</v></c><c r="F20" s="64"><v>666.68124321775008</v></c><c r="G20" s="154"><v>0</v></c><c r="H20" s="154"><v>0</v></c><c r="I20" s="154"><v>0</v></c><c r="J20" s="154"><v>0</v></c><c r="K20" s="154"><v>0</v></c><c r="L20" s="154"><v>0</v></c><c r="M20" s="64"><v>0</v></c><c r="N20" s="154"><v>0</v></c><c r="O20" s="154"><v>0</v></c><c r="P20" s="154"><v>0</v></c><c r="Q20" s="154"><v>0</v></c><c r="R20" s="154"><v>0</v></c><c r="S20" s="154"><v>0</v></c><c r="T20" s="64"><v>0</v></c><c r="U20" s="64"><v>666.68124321775008</v></c></row><row r="21" spans="1:21" s="21" customFormat="1" ht="15.75"><c r="A21" s="22"/><c r="B21" s="182" t="str"><f>Translation!A64</f><v>Cooking</v></c><c r="C21" s="154"><v>532.54269197384235</v></c><c r="D21" s="154"><v>0</v></c><c r="E21" s="154"><v>0</v></c><c r="F21" s="64"><v>532.54269197384235</v></c><c r="G21" s="154"><v>0</v></c><c r="H21" s="154"><v>0</v></c><c r="I21" s="154"><v>0</v></c><c r="J21" s="154"><v>319.52561518430531</v></c><c r="K21" s="154"><v>0</v></c><c r="L21" s="154"><v>0</v></c><c r="M21" s="64"><v>319.52561518430531</v></c><c r="N21" s="154"><v>0</v></c><c r="O21" s="154"><v>0</v></c><c r="P21" s="154"><v>0</v></c><c r="Q21" s="154"><v>0</v></c><c r="R21" s="154"><v>0</v></c><c r="S21" s="154"><v>266.27134598692118</v></c><c r="T21" s="64"><v>266.27134598692118</v></c><c r="U21" s="64"><v>1118.339653145069</v></c></row><row r="22" spans="1:21" s="21" customFormat="1" ht="15.75"><c r="A22" s="22"/><c r="B22" s="182" t="str"><f>Translation!A65</f><v>Refrigerator and freezers</v></c><c r="C22" s="154"><v>747.42833961241047</v></c><c r="D22" s="154"><v>0</v></c><c r="E22" s="154"><v>0</v></c><c r="F22" s="64"><v>747.42833961241047</v></c><c r="G22" s="154"><v>0</v></c><c r="H22" s="154"><v>0</v></c><c r="I22" s="154"><v>0</v></c><c r="J22" s="154"><v>0</v></c><c r="K22" s="154"><v>0</v></c><c r="L22" s="154"><v>0</v></c><c r="M22" s="64"><v>0</v></c><c r="N22" s="154"><v>0</v></c><c r="O22" s="154"><v>0</v></c><c r="P22" s="154"><v>0</v></c><c r="Q22" s="154"><v>0</v></c><c r="R22" s="154"><v>0</v></c><c r="S22" s="154"><v>0</v></c><c r="T22" s="64"><v>0</v></c><c r="U22" s="64"><v>747.42833961241047</v></c></row><row r="23" spans="1:21" s="21" customFormat="1" ht="15.75"><c r="A23" s="22"/><c r="B23" s="182" t="str"><f>Translation!A66</f><v>Laundry machines and dryers</v></c><c r="C23" s="154"><v>45.489552504500651</v></c><c r="D23" s="154"><v>0</v></c><c r="E23" s="154"><v>0</v></c><c r="F23" s="64"><v>45.489552504500651</v></c><c r="G23" s="154"><v>0</v></c><c r="H23" s="154"><v>0</v></c><c r="I23" s="154"><v>0</v></c><c r="J23" s="154"><v>0</v></c><c r="K23" s="154"><v>0</v></c><c r="L23" s="154"><v>0</v></c><c r="M23" s="64"><v>0</v></c><c r="N23" s="154"><v>0</v></c><c r="O23" s="154"><v>0</v></c><c r="P23" s="154"><v>0</v></c><c r="Q23" s="154"><v>0</v></c><c r="R23" s="154"><v>0</v></c><c r="S23" s="154"><v>0</v></c><c r="T23" s="64"><v>0</v></c><c r="U23" s="64"><v>45.489552504500651</v></c></row><row r="24" spans="1:21" s="21" customFormat="1" ht="15.75"><c r="A24" s="22"/><c r="B24" s="182" t="str"><f>Translation!A67</f><v>Dish washing</v></c><c r="C24" s="154"><v>63.685373506300891</v></c><c r="D24" s="154"><v>0</v></c><c r="E24" s="154"><v>0</v></c><c r="F24" s="64"><v>63.685373506300891</v></c><c r="G24" s="154"><v>0</v></c><c r="H24" s="154"><v>0</v></c><c r="I24" s="154"><v>0</v></c><c r="J24" s="154"><v>0</v></c><c r="K24" s="154"><v>0</v></c><c r="L24" s="154"><v>0</v></c><c r="M24" s="64"><v>0</v></c><c r="N24" s="154"><v>0</v></c><c r="O24" s="154"><v>0</v></c><c r="P24" s="154"><v>0</v></c><c r="Q24" s="154"><v>0</v></c><c r="R24" s="154"><v>0</v></c><c r="S24" s="154"><v>0</v></c><c r="T24" s="64"><v>0</v></c><c r="U24" s="64"><v>63.685373506300891</v></c></row><row r="25" spans="1:21" s="21" customFormat="1" ht="15.75"><c r="A25" s="22"/><c r="B25" s="182" t="str"><f>Translation!A68</f><v>Tv sets</v></c><c r="C25" s="154"><v>59.17141021931581</v></c><c r="D25" s="154"><v>0</v></c><c r="E25" s="154"><v>0</v></c><c r="F25" s="64"><v>59.17141021931581</v></c><c r="G25" s="154"><v>0</v></c><c r="H25" s="154"><v>0</v></c><c r="I25" s="154"><v>0</v></c><c r="J25" s="154"><v>0</v></c><c r="K25" s="154"><v>0</v></c><c r="L25" s="154"><v>0</v></c><c r="M25" s="64"><v>0</v></c><c r="N25" s="154"><v>0</v></c><c r="O25" s="154"><v>0</v></c><c r="P25" s="154"><v>0</v></c><c r="Q25" s="154"><v>0</v></c><c r="R25" s="154"><v>0</v></c><c r="S25" s="154"><v>0</v></c><c r="T25" s="64"><v>0</v></c><c r="U25" s="64"><v>59.17141021931581</v></c></row><row r="26" spans="1:21" s="21" customFormat="1" ht="15.75"><c r="A26" s="22"/><c r="B26" s="182" t="str"><f>Translation!A69</f><v>Other electric appliances</v></c><c r="C26" s="154"><v>532.46664277324487</v></c><c r="D26" s="154"><v>0</v></c><c r="E26" s="154"><v>0</v></c><c r="F26" s="64"><v>532.46664277324487</v></c><c r="G26" s="154"><v>0</v></c><c r="H26" s="154"><v>0</v></c><c r="I26" s="154"><v>0</v></c><c r="J26" s="154"><v>0</v></c><c r="K26" s="154"><v>0</v></c><c r="L26" s="154"><v>0</v></c><c r="M26" s="64"><v>0</v></c><c r="N26" s="154"><v>0</v></c><c r="O26" s="154"><v>0</v></c><c r="P26" s="154"><v>0</v></c><c r="Q26" s="154"><v>0</v></c><c r="R26" s="154"><v>0</v></c><c r="S26" s="154"><v>0</v></c><c r="T26" s="64"><v>0</v></c><c r="U26" s="64"><v>532.46664277324487</v></c></row><row r="27" spans="1:21" s="21" customFormat="1" ht="15.75"><c r="A27" s="22"/><c r="B27" s="66" t="str"><f>Translation!A70</f><v>PRIMARY SECTOR</v></c><c r="C27" s="234"><v>504.3746934515504</v></c><c r="D27" s="234"><v>0</v></c><c r="E27" s="234"><v>0</v></c><c r="F27" s="64"><v>504.3746934515504</v></c><c r="G27" s="234"><v>0</v></c><c r="H27" s="234"><v>91.310863941378273</v></c><c r="I27" s="234"><v>0</v></c><c r="J27" s="234"><v>0</v></c><c r="K27" s="234"><v>0</v></c><c r="L27" s="234"><v>0</v></c><c r="M27" s="64"><v>91.310863941378273</v></c><c r="N27" s="234"><v>0</v></c><c r="O27" s="234"><v>0</v></c><c r="P27" s="234"><v>0</v></c><c r="Q27" s="234"><v>0</v></c><c r="R27" s="234"><v>0</v></c><c r="S27" s="234"><v>104.24251381548108</v></c><c r="T27" s="64"><v>104.24251381548108</v></c><c r="U27" s="64"><v>699.92807120840973</v></c></row><row r="28" spans="1:21" s="21" customFormat="1" ht="15.75"><c r="A28" s="22"/><c r="B28" s="183" t="str"><f>Translation!A71</f><v>Agriculture, forestry and fishing</v></c><c r="C28" s="154"><v>504.3746934515504</v></c><c r="D28" s="154"><v>0</v></c><c r="E28" s="154"><v>0</v></c><c r="F28" s="64"><v>504.3746934515504</v></c><c r="G28" s="154"><v>0</v></c><c r="H28" s="154"><v>91.310863941378273</v></c><c r="I28" s="154"><v>0</v></c><c r="J28" s="154"><v>0</v></c><c r="K28" s="154"><v>0</v></c><c r="L28" s="154"><v>0</v></c><c r="M28" s="64"><v>91.310863941378273</v></c><c r="N28" s="154"><v>0</v></c><c r="O28" s="154"><v>0</v></c><c r="P28" s="154"><v>0</v></c><c r="Q28" s="154"><v>0</v></c><c r="R28" s="154"><v>0</v></c><c r="S28" s="154"><v>104.24251381548108</v></c><c r="T28" s="64"><v>104.24251381548108</v></c><c r="U28" s="64"><v>699.92807120840973</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1236.5514506892966</v></c><c r="D30" s="234"><v>0</v></c><c r="E30" s="234"><v>0</v></c><c r="F30" s="64"><v>1236.5514506892966</v></c><c r="G30" s="234"><v>540.37639245039782</v></c><c r="H30" s="234"><v>564.80436635568958</v></c><c r="I30" s="234"><v>0</v></c><c r="J30" s="234"><v>38.004238000205113</v></c><c r="K30" s="234"><v>0</v></c><c r="L30" s="234"><v>0</v></c><c r="M30" s="64"><v>1143.1849968062925</v></c><c r="N30" s="234"><v>0</v></c><c r="O30" s="234"><v>0</v></c><c r="P30" s="234"><v>21.390787028601423</v></c><c r="Q30" s="234"><v>0</v></c><c r="R30" s="234"><v>0</v></c><c r="S30" s="234"><v>70.117302930147261</v></c><c r="T30" s="64"><v>91.508089958748684</v></c><c r="U30" s="64"><v>2471.2445374543381</v></c></row><row r="31" spans="1:21" s="21" customFormat="1" ht="15.75"><c r="A31" s="22"/><c r="B31" s="183" t="str"><f>Translation!A74</f><v>Manufacturing</v></c><c r="C31" s="154"><v>483.56760641480878</v></c><c r="D31" s="154"><v>0</v></c><c r="E31" s="154"><v>0</v></c><c r="F31" s="64"><v>483.56760641480878</v></c><c r="G31" s="154"><v>270.18819622519891</v></c><c r="H31" s="154"><v>282.40218317784479</v></c><c r="I31" s="154"><v>0</v></c><c r="J31" s="154"><v>38.004238000205113</v></c><c r="K31" s="154"><v>0</v></c><c r="L31" s="154"><v>0</v></c><c r="M31" s="64"><v>590.59461740324878</v></c><c r="N31" s="154"><v>0</v></c><c r="O31" s="154"><v>0</v></c><c r="P31" s="154"><v>21.390787028601423</v></c><c r="Q31" s="154"><v>0</v></c><c r="R31" s="154"><v>0</v></c><c r="S31" s="154"><v>70.117302930147261</v></c><c r="T31" s="64"><v>91.508089958748684</v></c><c r="U31" s="64"><v>1165.6703137768063</v></c></row><row r="32" spans="1:21" s="21" customFormat="1" ht="30"><c r="A32" s="22"/><c r="B32" s="183" t="str"><f>Translation!A75</f><v>Water supply, sewerage, waste management and remediation activities</v></c><c r="C32" s="154"><v>269.41623785967914</v></c><c r="D32" s="154"><v>0</v></c><c r="E32" s="154"><v>0</v></c><c r="F32" s="64"><v>269.41623785967914</v></c><c r="G32" s="154"><v>0</v></c><c r="H32" s="154"><v>0</v></c><c r="I32" s="154"><v>0</v></c><c r="J32" s="154"><v>0</v></c><c r="K32" s="154"><v>0</v></c><c r="L32" s="154"><v>0</v></c><c r="M32" s="64"><v>0</v></c><c r="N32" s="154"><v>0</v></c><c r="O32" s="154"><v>0</v></c><c r="P32" s="154"><v>0</v></c><c r="Q32" s="154"><v>0</v></c><c r="R32" s="154"><v>0</v></c><c r="S32" s="154"><v>0</v></c><c r="T32" s="64"><v>0</v></c><c r="U32" s="64"><v>269.41623785967914</v></c></row><row r="33" spans="1:21" s="21" customFormat="1" ht="15.75"><c r="A33" s="22"/><c r="B33" s="183" t="str"><f>Translation!A76</f><v>Construction</v></c><c r="C33" s="154"><v>483.56760641480878</v></c><c r="D33" s="154"><v>0</v></c><c r="E33" s="154"><v>0</v></c><c r="F33" s="64"><v>483.56760641480878</v></c><c r="G33" s="154"><v>270.18819622519891</v></c><c r="H33" s="154"><v>282.40218317784479</v></c><c r="I33" s="154"><v>0</v></c><c r="J33" s="154"><v>0</v></c><c r="K33" s="154"><v>0</v></c><c r="L33" s="154"><v>0</v></c><c r="M33" s="64"><v>552.5903794030437</v></c><c r="N33" s="154"><v>0</v></c><c r="O33" s="154"><v>0</v></c><c r="P33" s="154"><v>0</v></c><c r="Q33" s="154"><v>0</v></c><c r="R33" s="154"><v>0</v></c><c r="S33" s="154"><v>0</v></c><c r="T33" s="64"><v>0</v></c><c r="U33" s="64"><v>1036.1579858178525</v></c></row><row r="34" spans="1:21" s="21" customFormat="1" ht="15.75"><c r="A34" s="22"/><c r="B34" s="61" t="str"><f>Translation!A77</f><v>TERTIARY SECTOR</v></c><c r="C34" s="234"><v>11705.820726023703</v></c><c r="D34" s="234"><v>0</v></c><c r="E34" s="234"><v>0</v></c><c r="F34" s="64"><v>11705.820726023703</v></c><c r="G34" s="234"><v>0</v></c><c r="H34" s="234"><v>1249.8781473470451</v></c><c r="I34" s="234"><v>0</v></c><c r="J34" s="234"><v>57.524116912409525</v></c><c r="K34" s="234"><v>0</v></c><c r="L34" s="234"><v>0</v></c><c r="M34" s="64"><v>1307.4022642594546</v></c><c r="N34" s="234"><v>0</v></c><c r="O34" s="234"><v>0</v></c><c r="P34" s="234"><v>1042.3279761000822</v></c><c r="Q34" s="234"><v>0</v></c><c r="R34" s="234"><v>0</v></c><c r="S34" s="234"><v>41.481211826995114</v></c><c r="T34" s="64"><v>1083.8091879270773</v></c><c r="U34" s="64"><v>14097.032178210235</v></c></row><row r="35" spans="1:21" s="21" customFormat="1" ht="30"><c r="A35" s="22"/><c r="B35" s="183" t="str"><f>Translation!A78</f><v xml:space="preserve">Wholesale and retail trade; repair of motor vehicles and motorcycles </v></c><c r="C35" s="154"><v>2210.9317311565474</v></c><c r="D35" s="154"><v>0</v></c><c r="E35" s="154"><v>0</v></c><c r="F35" s="64"><v>2210.9317311565474</v></c><c r="G35" s="154"><v>0</v></c><c r="H35" s="154"><v>286.59222376090031</v></c><c r="I35" s="154"><v>0</v></c><c r="J35" s="154"><v>0</v></c><c r="K35" s="154"><v>0</v></c><c r="L35" s="154"><v>0</v></c><c r="M35" s="64"><v>286.59222376090031</v></c><c r="N35" s="154"><v>0</v></c><c r="O35" s="154"><v>0</v></c><c r="P35" s="154"><v>37.834915851900909</v></c><c r="Q35" s="154"><v>0</v></c><c r="R35" s="154"><v>0</v></c><c r="S35" s="154"><v>0</v></c><c r="T35" s="64"><v>37.834915851900909</v></c><c r="U35" s="64"><v>2535.3588707693484</v></c></row><row r="36" spans="1:21" s="21" customFormat="1" ht="15.75"><c r="A36" s="22"/><c r="B36" s="183" t="str"><f>Translation!A79</f><v>Accommodation and food service activities</v></c><c r="C36" s="154"><v>6456.6905307043062</v></c><c r="D36" s="154"><v>0</v></c><c r="E36" s="154"><v>0</v></c><c r="F36" s="64"><v>6456.6905307043062</v></c><c r="G36" s="154"><v>0</v></c><c r="H36" s="154"><v>1004.4680318207211</v></c><c r="I36" s="154"><v>0</v></c><c r="J36" s="154"><v>57.524116912409525</v></c><c r="K36" s="154"><v>0</v></c><c r="L36" s="154"><v>0</v></c><c r="M36" s="64"><v>1061.9921487331305</v></c><c r="N36" s="154"><v>0</v></c><c r="O36" s="154"><v>0</v></c><c r="P36" s="154"><v>945.98483363390687</v></c><c r="Q36" s="154"><v>0</v></c><c r="R36" s="154"><v>0</v></c><c r="S36" s="154"><v>41.481211826995114</v></c><c r="T36" s="64"><v>987.46604546090202</v></c><c r="U36" s="64"><v>8506.1487248983394</v></c></row><row r="37" spans="1:21" s="21" customFormat="1" ht="15.75"><c r="A37" s="22"/><c r="B37" s="183" t="str"><f>Translation!A80</f><v>General public administration and social security</v></c><c r="C37" s="154"><v>315.3718171418185</v></c><c r="D37" s="154"><v>0</v></c><c r="E37" s="154"><v>0</v></c><c r="F37" s="64"><v>315.3718171418185</v></c><c r="G37" s="154"><v>0</v></c><c r="H37" s="154"><v>39.66125961834382</v></c><c r="I37" s="154"><v>0</v></c><c r="J37" s="154"><v>0</v></c><c r="K37" s="154"><v>0</v></c><c r="L37" s="154"><v>0</v></c><c r="M37" s="64"><v>39.66125961834382</v></c><c r="N37" s="154"><v>0</v></c><c r="O37" s="154"><v>0</v></c><c r="P37" s="154"><v>0</v></c><c r="Q37" s="154"><v>0</v></c><c r="R37" s="154"><v>0</v></c><c r="S37" s="154"><v>0</v></c><c r="T37" s="64"><v>0</v></c><c r="U37" s="64"><v>355.03307676016232</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165.32694101354349</v></c><c r="D39" s="154"><v>0</v></c><c r="E39" s="154"><v>0</v></c><c r="F39" s="64"><v>165.32694101354349</v></c><c r="G39" s="154"><v>0</v></c><c r="H39" s="154"><v>135.28013920100346</v></c><c r="I39" s="154"><v>0</v></c><c r="J39" s="154"><v>0</v></c><c r="K39" s="154"><v>0</v></c><c r="L39" s="154"><v>0</v></c><c r="M39" s="64"><v>135.28013920100346</v></c><c r="N39" s="154"><v>0</v></c><c r="O39" s="154"><v>0</v></c><c r="P39" s="154"><v>0</v></c><c r="Q39" s="154"><v>0</v></c><c r="R39" s="154"><v>0</v></c><c r="S39" s="154"><v>0</v></c><c r="T39" s="64"><v>0</v></c><c r="U39" s="64"><v>300.60708021454695</v></c></row><row r="40" spans="1:21" s="21" customFormat="1" ht="15.75"><c r="A40" s="22"/><c r="B40" s="183" t="str"><f>Translation!A83</f><v>Human health and social work activities</v></c><c r="C40" s="154"><v>-1.210464210323823</v></c><c r="D40" s="154"><v>0</v></c><c r="E40" s="154"><v>0</v></c><c r="F40" s="64"><v>-1.210464210323823</v></c><c r="G40" s="154"><v>0</v></c><c r="H40" s="154"><v>-22.998819996152633</v></c><c r="I40" s="154"><v>0</v></c><c r="J40" s="154"><v>0</v></c><c r="K40" s="154"><v>0</v></c><c r="L40" s="154"><v>0</v></c><c r="M40" s="64"><v>-22.998819996152633</v></c><c r="N40" s="154"><v>0</v></c><c r="O40" s="154"><v>0</v></c><c r="P40" s="154"><v>24.209284206476461</v></c><c r="Q40" s="154"><v>0</v></c><c r="R40" s="154"><v>0</v></c><c r="S40" s="154"><v>0</v></c><c r="T40" s="64"><v>24.209284206476461</v></c><c r="U40" s="64"><v>0</v></c></row><row r="41" spans="1:21" s="21" customFormat="1" ht="15.75"><c r="A41" s="22"/><c r="B41" s="183" t="str"><f>Translation!A84</f><v>Other services</v></c><c r="C41" s="154"><v>2263.6742519877707</v></c><c r="D41" s="154"><v>0</v></c><c r="E41" s="154"><v>0</v></c><c r="F41" s="64"><v>2263.6742519877707</v></c><c r="G41" s="154"><v>0</v></c><c r="H41" s="154"><v>-193.12468705777087</v></c><c r="I41" s="154"><v>0</v></c><c r="J41" s="154"><v>0</v></c><c r="K41" s="154"><v>0</v></c><c r="L41" s="154"><v>0</v></c><c r="M41" s="64"><v>-193.12468705777087</v></c><c r="N41" s="154"><v>0</v></c><c r="O41" s="154"><v>0</v></c><c r="P41" s="154"><v>34.298942407798037</v></c><c r="Q41" s="154"><v>0</v></c><c r="R41" s="154"><v>0</v></c><c r="S41" s="154"><v>0</v></c><c r="T41" s="64"><v>34.298942407798037</v></c><c r="U41" s="64"><v>2104.8485073377983</v></c></row><row r="42" spans="1:21" s="21" customFormat="1" ht="15.75"><c r="A42" s="22"/><c r="B42" s="183" t="str"><f>Translation!A85</f><v>Public lighting</v></c><c r="C42" s="154"><v>295.03591823004103</v></c><c r="D42" s="154"><v>0</v></c><c r="E42" s="154"><v>0</v></c><c r="F42" s="64"><v>295.03591823004103</v></c><c r="G42" s="154"><v>0</v></c><c r="H42" s="154"><v>0</v></c><c r="I42" s="154"><v>0</v></c><c r="J42" s="154"><v>0</v></c><c r="K42" s="154"><v>0</v></c><c r="L42" s="154"><v>0</v></c><c r="M42" s="64"><v>0</v></c><c r="N42" s="154"><v>0</v></c><c r="O42" s="154"><v>0</v></c><c r="P42" s="154"><v>0</v></c><c r="Q42" s="154"><v>0</v></c><c r="R42" s="154"><v>0</v></c><c r="S42" s="154"><v>0</v></c><c r="T42" s="64"><v>0</v></c><c r="U42" s="64"><v>295.03591823004103</v></c></row><row r="43" spans="1:21" s="21" customFormat="1" ht="15.75"><c r="A43" s="22"/><c r="B43" s="61" t="str"><f>Translation!A86</f><v>TRANSPORTS</v></c><c r="C43" s="234"><v>160.59638514242312</v></c><c r="D43" s="234"><v>0</v></c><c r="E43" s="234"><v>0</v></c><c r="F43" s="64"><v>160.59638514242312</v></c><c r="G43" s="234"><v>0</v></c><c r="H43" s="234"><v>446.31073427450605</v></c><c r="I43" s="234"><v>562.58810828818878</v></c><c r="J43" s="234"><v>0</v></c><c r="K43" s="234"><v>0</v></c><c r="L43" s="234"><v>0</v></c><c r="M43" s="64"><v>1008.8988425626949</v></c><c r="N43" s="234"><v>0</v></c><c r="O43" s="234"><v>0</v></c><c r="P43" s="234"><v>0</v></c><c r="Q43" s="234"><v>0</v></c><c r="R43" s="234"><v>0</v></c><c r="S43" s="234"><v>0</v></c><c r="T43" s="64"><v>0</v></c><c r="U43" s="64"><v>1169.4952277051179</v></c></row><row r="44" spans="1:21" s="21" customFormat="1" ht="30"><c r="A44" s="22"/><c r="B44" s="183" t="str"><f>Translation!A87</f><v>Passenger transport by road (public transport, taxi, tourism, transfers, etc.)</v></c><c r="C44" s="154"><v>3.863154314928249</v></c><c r="D44" s="154"><v>0</v></c><c r="E44" s="154"><v>0</v></c><c r="F44" s="64"><v>3.863154314928249</v></c><c r="G44" s="154"><v>0</v></c><c r="H44" s="154"><v>22.466515029611923</v></c><c r="I44" s="154"><v>5.1803857471192547</v></c><c r="J44" s="154"><v>0</v></c><c r="K44" s="154"><v>0</v></c><c r="L44" s="154"><v>0</v></c><c r="M44" s="64"><v>27.646900776731179</v></c><c r="N44" s="154"><v>0</v></c><c r="O44" s="154"><v>0</v></c><c r="P44" s="154"><v>0</v></c><c r="Q44" s="154"><v>0</v></c><c r="R44" s="154"><v>0</v></c><c r="S44" s="154"><v>0</v></c><c r="T44" s="64"><v>0</v></c><c r="U44" s="64"><v>31.510055091659428</v></c></row><row r="45" spans="1:21" s="21" customFormat="1" ht="15.75"><c r="A45" s="22"/><c r="B45" s="183" t="str"><f>Translation!A88</f><v>Freight transport by road and removal services</v></c><c r="C45" s="154"><v>61.452785436084433</v></c><c r="D45" s="154"><v>0</v></c><c r="E45" s="154"><v>0</v></c><c r="F45" s="64"><v>61.452785436084433</v></c><c r="G45" s="154"><v>0</v></c><c r="H45" s="154"><v>338.56965696064009</v></c><c r="I45" s="154"><v>78.068246143836873</v></c><c r="J45" s="154"><v>0</v></c><c r="K45" s="154"><v>0</v></c><c r="L45" s="154"><v>0</v></c><c r="M45" s="64"><v>416.63790310447695</v></c><c r="N45" s="154"><v>0</v></c><c r="O45" s="154"><v>0</v></c><c r="P45" s="154"><v>0</v></c><c r="Q45" s="154"><v>0</v></c><c r="R45" s="154"><v>0</v></c><c r="S45" s="154"><v>0</v></c><c r="T45" s="64"><v>0</v></c><c r="U45" s="64"><v>478.09068854056136</v></c></row><row r="46" spans="1:21" s="21" customFormat="1" ht="15.75"><c r="A46" s="22"/><c r="B46" s="183" t="str"><f>Translation!A89</f><v>Other fleet for public and private services</v></c><c r="C46" s="154"><v>2.6291682389184992</v></c><c r="D46" s="154"><v>0</v></c><c r="E46" s="154"><v>0</v></c><c r="F46" s="64"><v>2.6291682389184992</v></c><c r="G46" s="154"><v>0</v></c><c r="H46" s="154"><v>1.5230097160494407</v></c><c r="I46" s="154"><v>14.497856104160995</v></c><c r="J46" s="154"><v>0</v></c><c r="K46" s="154"><v>0</v></c><c r="L46" s="154"><v>0</v></c><c r="M46" s="64"><v>16.020865820210435</v></c><c r="N46" s="154"><v>0</v></c><c r="O46" s="154"><v>0</v></c><c r="P46" s="154"><v>0</v></c><c r="Q46" s="154"><v>0</v></c><c r="R46" s="154"><v>0</v></c><c r="S46" s="154"><v>0</v></c><c r="T46" s="64"><v>0</v></c><c r="U46" s="64"><v>18.650034059128934</v></c></row><row r="47" spans="1:21" s="21" customFormat="1" ht="15.75"><c r="A47" s="22"/><c r="B47" s="182" t="str"><f>Translation!A90</f><v>Private transports</v></c><c r="C47" s="154"><v>92.651277152491929</v></c><c r="D47" s="154"><v>0</v></c><c r="E47" s="154"><v>0</v></c><c r="F47" s="64"><v>92.651277152491929</v></c><c r="G47" s="154"><v>0</v></c><c r="H47" s="154"><v>83.751552568204602</v></c><c r="I47" s="154"><v>464.84162029307163</v></c><c r="J47" s="154"><v>0</v></c><c r="K47" s="154"><v>0</v></c><c r="L47" s="154"><v>0</v></c><c r="M47" s="64"><v>548.59317286127623</v></c><c r="N47" s="154"><v>0</v></c><c r="O47" s="154"><v>0</v></c><c r="P47" s="154"><v>0</v></c><c r="Q47" s="154"><v>0</v></c><c r="R47" s="154"><v>0</v></c><c r="S47" s="154"><v>0</v></c><c r="T47" s="64"><v>0</v></c><c r="U47" s="64"><v>641.24445001376819</v></c></row><row r="48" spans="1:21" s="21" customFormat="1" ht="15.75"><c r="A48" s="22"/><c r="B48" s="73" t="str"><f>Translation!A118</f><v>TOTAL FOR INTERNAL MARKET</v></c><c r="C48" s="65"><v>20276.538176663082</v></c><c r="D48" s="65"><v>0</v></c><c r="E48" s="65"><v>0</v></c><c r="F48" s="64"><v>20276.538176663082</v></c><c r="G48" s="65"><v>540.37639245039782</v></c><c r="H48" s="65"><v>6056.5624861054339</v></c><c r="I48" s="65"><v>562.58810828818878</v></c><c r="J48" s="65"><v>928.38754840050308</v></c><c r="K48" s="65"><v>0</v></c><c r="L48" s="65"><v>0</v></c><c r="M48" s="64"><v>8087.914535244523</v></c><c r="N48" s="65"><v>0</v></c><c r="O48" s="65"><v>0</v></c><c r="P48" s="65"><v>2722.7509138388841</v></c><c r="Q48" s="65"><v>0</v></c><c r="R48" s="65"><v>0</v></c><c r="S48" s="65"><v>2126.8775771818428</v></c><c r="T48" s="64"><v>4849.6284910207269</v></c><c r="U48" s="64"><v>33214.081202928333</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1313.2489589756735</v></c><c r="D59" s="235"><v>11131.348318936663</v></c><c r="E59" s="235"/><c r="F59" s="235"/><c r="G59" s="235"><v>0</v></c><c r="H59" s="235"><v>0</v></c><c r="I59" s="59"><v>12444.597277912337</v></c><c r="J59" s="235"><v>0</v></c><c r="K59" s="235"><v>7416.7966561117064</v></c><c r="L59" s="235"><v>1260</v></c><c r="M59" s="235"><v>0</v></c><c r="N59" s="235"><v>0</v></c><c r="O59" s="235"><v>0</v></c><c r="P59" s="235"><v>0</v></c><c r="Q59" s="235"/><c r="R59" s="59"><v>8676.7966561117064</v></c><c r="S59" s="59"><v>21121.393934024043</v></c><c r="T59" s="235"><v>0</v></c><c r="U59" s="235"/><c r="V59" s="59"><v>0</v></c><c r="W59" s="235"><v>0</v></c><c r="X59" s="235"><v>0</v></c><c r="Y59" s="235"><v>0</v></c><c r="Z59" s="235"><v>0</v></c><c r="AA59" s="186"><v>0</v></c><c r="AB59" s="59"><v>0</v></c><c r="AC59" s="64"><v>21121.393934024043</v></c><c r="AD59" s="187"><v>844.85575736096143</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1313.2489589756735</v></c><c r="D62" s="53"><f t="shared" si="0"/><v>11131.348318936663</v></c><c r="E62" s="53"><f t="shared" si="0"/><v>0</v></c><c r="F62" s="53"><f t="shared" si="0"/><v>0</v></c><c r="G62" s="53"><f t="shared" si="0"/><v>0</v></c><c r="H62" s="53"><f t="shared" si="0"/><v>0</v></c><c r="I62" s="53"><f t="shared" si="0"/><v>12444.597277912337</v></c><c r="J62" s="53"><f t="shared" si="0"/><v>0</v></c><c r="K62" s="53"><f t="shared" si="0"/><v>7416.7966561117064</v></c><c r="L62" s="53"><f t="shared" si="0"/><v>1260</v></c><c r="M62" s="53"><f t="shared" si="0"/><v>0</v></c><c r="N62" s="53"><f t="shared" si="0"/><v>0</v></c><c r="O62" s="53"><f t="shared" si="0"/><v>0</v></c><c r="P62" s="53"><f t="shared" si="0"/><v>0</v></c><c r="Q62" s="53"><f t="shared" si="0"/><v>0</v></c><c r="R62" s="53"><f t="shared" si="0"/><v>8676.7966561117064</v></c><c r="S62" s="53"><f t="shared" si="0"/><v>21121.393934024043</v></c><c r="T62" s="53"><f t="shared" si="0"/><v>0</v></c><c r="U62" s="53"><f t="shared" si="0"/><v>0</v></c><c r="V62" s="53"><f t="shared" si="0"/><v>0</v></c><c r="W62" s="53"><f t="shared" si="0"/><v>0</v></c><c r="X62" s="53"><f t="shared" si="0"/><v>0</v></c><c r="Y62" s="53"><f t="shared" si="0"/><v>0</v></c><c r="Z62" s="53"><f t="shared" si="0"/><v>0</v></c><c r="AA62" s="53"><f t="shared" si="0"/><v>0</v></c><c r="AB62" s="53"><f t="shared" si="0"/><v>0</v></c><c r="AC62" s="53"><f t="shared" si="0"/><v>21121.393934024043</v></c><c r="AD62" s="53"><f t="shared" si="0"/><v>844.85575736096143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3862.4969381637452</v></c><c r="D69" s="235"><v>37104.49439645555</v></c><c r="E69" s="235"/><c r="F69" s="235"/><c r="G69" s="235"><v>0</v></c><c r="H69" s="235"><v>0</v></c><c r="I69" s="59"><v>40966.991334619292</v></c><c r="J69" s="185"><v>0</v></c><c r="K69" s="185"><v>7416.7966561117064</v></c><c r="L69" s="185"><v>1260</v></c><c r="M69" s="185"><v>0</v></c><c r="N69" s="185"><v>0</v></c><c r="O69" s="235"><v>0</v></c><c r="P69" s="185"><v>0</v></c><c r="Q69" s="185"/><c r="R69" s="59"><v>8676.7966561117064</v></c><c r="S69" s="59"><v>49643.787990730998</v></c><c r="T69" s="71"><v>28522.394056706955</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3862.4969381637452</v></c><c r="D72" s="53"><f t="shared" si="1"/><v>37104.49439645555</v></c><c r="E72" s="53"><f t="shared" si="1"/><v>0</v></c><c r="F72" s="53"><f t="shared" si="1"/><v>0</v></c><c r="G72" s="53"><f t="shared" si="1"/><v>0</v></c><c r="H72" s="53"><f t="shared" si="1"/><v>0</v></c><c r="I72" s="53"><f t="shared" si="1"/><v>40966.991334619292</v></c><c r="J72" s="53"><f t="shared" si="1"/><v>0</v></c><c r="K72" s="53"><f t="shared" si="1"/><v>7416.7966561117064</v></c><c r="L72" s="53"><f t="shared" si="1"/><v>1260</v></c><c r="M72" s="53"><f t="shared" si="1"/><v>0</v></c><c r="N72" s="53"><f t="shared" si="1"/><v>0</v></c><c r="O72" s="53"><f t="shared" si="1"/><v>0</v></c><c r="P72" s="53"><f t="shared" si="1"/><v>0</v></c><c r="Q72" s="53"><f t="shared" si="1"/><v>0</v></c><c r="R72" s="53"><f t="shared" si="1"/><v>8676.7966561117064</v></c><c r="S72" s="53"><f t="shared" si="1"/><v>49643.787990730998</v></c><c r="T72" s="71"><f>S72-AC62+AB62</f><v>28522.394056706955</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4402.873330614143</v></c><c r="D79" s="186"><f t="shared" si="2"/><v>43161.056882560981</v></c><c r="E79" s="186"><f t="shared" si="2"/><v>562.58810828818878</v></c><c r="F79" s="186"><f t="shared" si="2"/><v>928.38754840050308</v></c><c r="G79" s="186"><f t="shared" si="2"/><v>0</v></c><c r="H79" s="186"><f t="shared" si="2"/><v>0</v></c><c r="I79" s="53"><f>SUM(C79:H79)</f><v>49054.905869863818</v></c><c r="J79" s="186"><f t="shared" ref="J79:O79" si="3">N48+J72</f><v>0</v></c><c r="K79" s="186"><f t="shared" si="3"/><v>7416.7966561117064</v></c><c r="L79" s="186"><f t="shared" si="3"/><v>3982.7509138388841</v></c><c r="M79" s="186"><f t="shared" si="3"/><v>0</v></c><c r="N79" s="186"><f t="shared" si="3"/><v>0</v></c><c r="O79" s="186"><f t="shared" si="3"/><v>2126.8775771818428</v></c><c r="P79" s="186"><f>P72</f><v>0</v></c><c r="Q79" s="186"><f>Q72</f><v>0</v></c><c r="R79" s="53"><f>SUM(J79:Q79)</f><v>13526.425147132435</v></c><c r="S79" s="186"><f>Y62</f><v>0</v></c><c r="T79" s="186"><f>Z62</f><v>0</v></c><c r="U79" s="186"><f>$C$49+$C$50+$C$51</f><v>0</v></c><c r="V79" s="53"><f>S79-T79-U79</f><v>0</v></c><c r="W79" s="186"><f>$D$49+$D$50+$D$51</f><v>0</v></c><c r="X79" s="186"><f>$E$49+$E$50+$E$51</f><v>0</v></c><c r="Y79" s="53"><f>I79+R79+V79-W79-X79</f><v>62581.33101699625</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0.29999999999999993</v></c><c r="E86" s="188" t="str"><f t="shared" si="4"/><v>-</v></c><c r="F86" s="188" t="str"><f t="shared" si="4"/><v>-</v></c><c r="G86" s="188" t="str"><f t="shared" si="4"/><v>-</v></c><c r="H86" s="188" t="str"><f t="shared" si="4"/><v>-</v></c><c r="I86" s="67"><f t="shared" si="4"/><v>0.30377132595031425</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0.42545895043238086</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3612.944941522916</v></c><c r="D95" s="64"><f>SUM(D96:D104)</f><v>0</v></c><c r="E95" s="64"><f>SUM(E96:E104)</f><v>0</v></c><c r="F95" s="64"><f t="shared" ref="F95:F126" si="8">SUM(C95:E95)</f><v>3612.944941522916</v></c><c r="G95" s="64"><f t="shared" ref="G95:L95" si="9">SUM(G96:G104)</f><v>0</v></c><c r="H95" s="64"><f t="shared" si="9"/><v>989.03698590787974</v></c><c r="I95" s="64"><f t="shared" si="9"/><v>0</v></c><c r="J95" s="64"><f t="shared" si="9"/><v>199.88620643709322</v></c><c r="K95" s="64"><f t="shared" si="9"/><v>0</v></c><c r="L95" s="64"><f t="shared" si="9"/><v>0</v></c><c r="M95" s="64"><f t="shared" ref="M95:M126" si="10">SUM(G95:L95)</f><v>1188.9231923449729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4801.8681338678889</v></c></row><row r="96" spans="1:32" s="21" customFormat="1" ht="15.75"><c r="A96" s="22"/><c r="B96" s="182" t="str"><f>Translation!A61</f><v>Hot water</v></c><c r="C96" s="185"><f t="shared" ref="C96:C104" si="14">IF(AND(C$48&gt;0,($S$133+$V$143)&gt;0), ($S$133+$V$143)/C$48,0)*C18</f><v>390.13455846114812</v></c><c r="D96" s="185"><f t="shared" ref="D96:D104" si="15">IF(AND(D$48&gt;0,$S$134&gt;0), ($S$134)/D$48,0)*D18</f><v>0</v></c><c r="E96" s="185"><f t="shared" ref="E96:E104" si="16">IF(AND(E$48&gt;0,$S$135&gt;0), ($S$135)/E$48,0)*E18</f><v>0</v></c><c r="F96" s="64"><f t="shared" si="8"/><v>390.13455846114812</v></c><c r="G96" s="185"><f>'CO2 factors'!C$7*G18</f><v>0</v></c><c r="H96" s="185"><f>'CO2 factors'!D$7*H18</f><v>138.6289033593105</v></c><c r="I96" s="185"><f>'CO2 factors'!E$7*I18</f><v>0</v></c><c r="J96" s="185"><f>'CO2 factors'!F$7*J18</f><v>0</v></c><c r="K96" s="185"><f>'CO2 factors'!G$7*K18</f><v>0</v></c><c r="L96" s="185"><f>'CO2 factors'!H$7*L18</f><v>0</v></c><c r="M96" s="64"><f t="shared" si="10"/><v>138.6289033593105</v></c><c r="N96" s="185"><f>'CO2 factors'!J$7*N18</f><v>0</v></c><c r="O96" s="185"><f>'CO2 factors'!K$7*O18</f><v>0</v></c><c r="P96" s="185"><f>'CO2 factors'!L$7*P18</f><v>0</v></c><c r="Q96" s="185"><f>'CO2 factors'!M$7*Q18</f><v>0</v></c><c r="R96" s="185"><f>'CO2 factors'!N$7*R18</f><v>0</v></c><c r="S96" s="185"><f>'CO2 factors'!O$7*S18</f><v>0</v></c><c r="T96" s="64"><f t="shared" si="12"/><v>0</v></c><c r="U96" s="64"><f t="shared" si="13"/><v>528.76346182045859</v></c></row><row r="97" spans="1:21" s="21" customFormat="1" ht="15.75"><c r="A97" s="22"/><c r="B97" s="182" t="str"><f>Translation!A62</f><v>Heating and cooling</v></c><c r="C97" s="185"><f t="shared" si="14"/><v>1788.5823676274806</v></c><c r="D97" s="185"><f t="shared" si="15"/><v>0</v></c><c r="E97" s="185"><f t="shared" si="16"/><v>0</v></c><c r="F97" s="64"><f t="shared" si="8"/><v>1788.5823676274806</v></c><c r="G97" s="185"><f>'CO2 factors'!C$7*G19</f><v>0</v></c><c r="H97" s="185"><f>'CO2 factors'!D$7*H19</f><v>850.40808254856927</v></c><c r="I97" s="185"><f>'CO2 factors'!E$7*I19</f><v>0</v></c><c r="J97" s="185"><f>'CO2 factors'!F$7*J19</f><v>123.20005879285993</v></c><c r="K97" s="185"><f>'CO2 factors'!G$7*K19</f><v>0</v></c><c r="L97" s="185"><f>'CO2 factors'!H$7*L19</f><v>0</v></c><c r="M97" s="64"><f t="shared" si="10"/><v>973.60814134142925</v></c><c r="N97" s="185"><f>'CO2 factors'!J$7*N19</f><v>0</v></c><c r="O97" s="185"><f>'CO2 factors'!K$7*O19</f><v>0</v></c><c r="P97" s="185"><f>'CO2 factors'!L$7*P19</f><v>0</v></c><c r="Q97" s="185"><f>'CO2 factors'!M$7*Q19</f><v>0</v></c><c r="R97" s="185"><f>'CO2 factors'!N$7*R19</f><v>0</v></c><c r="S97" s="185"><f>'CO2 factors'!O$7*S19</f><v>0</v></c><c r="T97" s="64"><f t="shared" si="12"/><v>0</v></c><c r="U97" s="64"><f t="shared" si="13"/><v>2762.1905089689099</v></c></row><row r="98" spans="1:21" s="21" customFormat="1" ht="15.75"><c r="A98" s="22"/><c r="B98" s="182" t="str"><f>Translation!A63</f><v>Lighting</v></c><c r="C98" s="185"><f t="shared" si="14"/><v>361.16542606644924</v></c><c r="D98" s="185"><f t="shared" si="15"/><v>0</v></c><c r="E98" s="185"><f t="shared" si="16"/><v>0</v></c><c r="F98" s="64"><f t="shared" si="8"/><v>361.16542606644924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361.16542606644924</v></c></row><row r="99" spans="1:21" s="21" customFormat="1" ht="15.75"><c r="A99" s="22"/><c r="B99" s="182" t="str"><f>Translation!A64</f><v>Cooking</v></c><c r="C99" s="185"><f t="shared" si="14"/><v>288.49770441567114</v></c><c r="D99" s="185"><f t="shared" si="15"/><v>0</v></c><c r="E99" s="185"><f t="shared" si="16"/><v>0</v></c><c r="F99" s="64"><f t="shared" si="8"/><v>288.49770441567114</v></c><c r="G99" s="185"><f>'CO2 factors'!C$7*G21</f><v>0</v></c><c r="H99" s="185"><f>'CO2 factors'!D$7*H21</f><v>0</v></c><c r="I99" s="185"><f>'CO2 factors'!E$7*I21</f><v>0</v></c><c r="J99" s="185"><f>'CO2 factors'!F$7*J21</f><v>76.686147644233273</v></c><c r="K99" s="185"><f>'CO2 factors'!G$7*K21</f><v>0</v></c><c r="L99" s="185"><f>'CO2 factors'!H$7*L21</f><v>0</v></c><c r="M99" s="64"><f t="shared" si="10"/><v>76.686147644233273</v></c><c r="N99" s="185"><f>'CO2 factors'!J$7*N21</f><v>0</v></c><c r="O99" s="185"><f>'CO2 factors'!K$7*O21</f><v>0</v></c><c r="P99" s="185"><f>'CO2 factors'!L$7*P21</f><v>0</v></c><c r="Q99" s="185"><f>'CO2 factors'!M$7*Q21</f><v>0</v></c><c r="R99" s="185"><f>'CO2 factors'!N$7*R21</f><v>0</v></c><c r="S99" s="185"><f>'CO2 factors'!O$7*S21</f><v>0</v></c><c r="T99" s="64"><f t="shared" si="12"/><v>0</v></c><c r="U99" s="64"><f t="shared" si="13"/><v>365.18385205990444</v></c></row><row r="100" spans="1:21" s="21" customFormat="1" ht="15.75"><c r="A100" s="22"/><c r="B100" s="182" t="str"><f>Translation!A65</f><v>Refrigerator and freezers</v></c><c r="C100" s="185"><f t="shared" si="14"/><v>404.90905882901217</v></c><c r="D100" s="185"><f t="shared" si="15"/><v>0</v></c><c r="E100" s="185"><f t="shared" si="16"/><v>0</v></c><c r="F100" s="64"><f t="shared" si="8"/><v>404.90905882901217</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404.90905882901217</v></c></row><row r="101" spans="1:21" s="21" customFormat="1" ht="15.75"><c r="A101" s="22"/><c r="B101" s="182" t="str"><f>Translation!A66</f><v>Laundry machines and dryers</v></c><c r="C101" s="185"><f t="shared" si="14"/><v>24.643341595398688</v></c><c r="D101" s="185"><f t="shared" si="15"/><v>0</v></c><c r="E101" s="185"><f t="shared" si="16"/><v>0</v></c><c r="F101" s="64"><f t="shared" si="8"/><v>24.643341595398688</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24.643341595398688</v></c></row><row r="102" spans="1:21" s="21" customFormat="1" ht="15.75"><c r="A102" s="22"/><c r="B102" s="182" t="str"><f>Translation!A67</f><v>Dish washing</v></c><c r="C102" s="185"><f t="shared" si="14"/><v>34.500678233558155</v></c><c r="D102" s="185"><f t="shared" si="15"/><v>0</v></c><c r="E102" s="185"><f t="shared" si="16"/><v>0</v></c><c r="F102" s="64"><f t="shared" si="8"/><v>34.500678233558155</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34.500678233558155</v></c></row><row r="103" spans="1:21" s="21" customFormat="1" ht="15.75"><c r="A103" s="22"/><c r="B103" s="182" t="str"><f>Translation!A68</f><v>Tv sets</v></c><c r="C103" s="185"><f t="shared" si="14"/><v>32.055300490630117</v></c><c r="D103" s="185"><f t="shared" si="15"/><v>0</v></c><c r="E103" s="185"><f t="shared" si="16"/><v>0</v></c><c r="F103" s="64"><f t="shared" si="8"/><v>32.055300490630117</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32.055300490630117</v></c></row><row r="104" spans="1:21" s="21" customFormat="1" ht="15.75"><c r="A104" s="22"/><c r="B104" s="182" t="str"><f>Translation!A69</f><v>Other electric appliances</v></c><c r="C104" s="185"><f t="shared" si="14"/><v>288.45650580356795</v></c><c r="D104" s="185"><f t="shared" si="15"/><v>0</v></c><c r="E104" s="185"><f t="shared" si="16"/><v>0</v></c><c r="F104" s="64"><f t="shared" si="8"/><v>288.45650580356795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288.45650580356795</v></c></row><row r="105" spans="1:21" s="21" customFormat="1" ht="15.75"><c r="A105" s="22"/><c r="B105" s="66" t="str"><f>Translation!A70</f><v>PRIMARY SECTOR</v></c><c r="C105" s="64"><f>SUM(C106:C107)</f><v>273.2380772831587</v></c><c r="D105" s="64"><f>SUM(D106:D107)</f><v>0</v></c><c r="E105" s="64"><f>SUM(E106:E107)</f><v>0</v></c><c r="F105" s="64"><f t="shared" si="8"/><v>273.2380772831587</v></c><c r="G105" s="64"><f t="shared" ref="G105:L105" si="17">SUM(G106:G107)</f><v>0</v></c><c r="H105" s="64"><f t="shared" si="17"/><v>24.380000672348</v></c><c r="I105" s="64"><f t="shared" si="17"/><v>0</v></c><c r="J105" s="64"><f t="shared" si="17"/><v>0</v></c><c r="K105" s="64"><f t="shared" si="17"/><v>0</v></c><c r="L105" s="64"><f t="shared" si="17"/><v>0</v></c><c r="M105" s="64"><f t="shared" si="10"/><v>24.380000672348</v></c><c r="N105" s="64"><f t="shared" ref="N105:S105" si="18">SUM(N106:N107)</f><v>0</v></c><c r="O105" s="64"><f t="shared" si="18"/><v>0</v></c><c r="P105" s="64"><f t="shared" si="18"/><v>0</v></c><c r="Q105" s="64"><f t="shared" si="18"/><v>0</v></c><c r="R105" s="64"><f t="shared" si="18"/><v>0</v></c><c r="S105" s="64"><f t="shared" si="18"/><v>0</v></c><c r="T105" s="64"><f t="shared" si="12"/><v>0</v></c><c r="U105" s="64"><f t="shared" si="13"/><v>297.61807795550669</v></c></row><row r="106" spans="1:21" s="21" customFormat="1" ht="15.75"><c r="A106" s="22"/><c r="B106" s="183" t="str"><f>Translation!A71</f><v>Agriculture, forestry and fishing</v></c><c r="C106" s="185"><f>IF(AND(C$48&gt;0,($S$133+$V$143)&gt;0), ($S$133+$V$143)/C$48,0)*C28</f><v>273.2380772831587</v></c><c r="D106" s="185"><f>IF(AND(D$48&gt;0,$S$134&gt;0), ($S$134)/D$48,0)*D28</f><v>0</v></c><c r="E106" s="185"><f>IF(AND(E$48&gt;0,$S$135&gt;0), ($S$135)/E$48,0)*E28</f><v>0</v></c><c r="F106" s="64"><f t="shared" si="8"/><v>273.2380772831587</v></c><c r="G106" s="185"><f>'CO2 factors'!C$7*G28</f><v>0</v></c><c r="H106" s="185"><f>'CO2 factors'!D$7*H28</f><v>24.380000672348</v></c><c r="I106" s="185"><f>'CO2 factors'!E$7*I28</f><v>0</v></c><c r="J106" s="185"><f>'CO2 factors'!F$7*J28</f><v>0</v></c><c r="K106" s="185"><f>'CO2 factors'!G$7*K28</f><v>0</v></c><c r="L106" s="185"><f>'CO2 factors'!H$7*L28</f><v>0</v></c><c r="M106" s="64"><f t="shared" si="10"/><v>24.380000672348</v></c><c r="N106" s="185"><f>'CO2 factors'!J$7*N28</f><v>0</v></c><c r="O106" s="185"><f>'CO2 factors'!K$7*O28</f><v>0</v></c><c r="P106" s="185"><f>'CO2 factors'!L$7*P28</f><v>0</v></c><c r="Q106" s="185"><f>'CO2 factors'!M$7*Q28</f><v>0</v></c><c r="R106" s="185"><f>'CO2 factors'!N$7*R28</f><v>0</v></c><c r="S106" s="185"><f>'CO2 factors'!O$7*S28</f><v>0</v></c><c r="T106" s="64"><f t="shared" si="12"/><v>0</v></c><c r="U106" s="64"><f t="shared" si="13"/><v>297.61807795550669</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669.88480039690899</v></c><c r="D108" s="64"><f>SUM(D109:D111)</f><v>0</v></c><c r="E108" s="64"><f>SUM(E109:E111)</f><v>0</v></c><c r="F108" s="64"><f t="shared" si="8"/><v>669.88480039690899</v></c><c r="G108" s="64"><f t="shared" ref="G108:L108" si="19">SUM(G109:G111)</f><v>150.765013493661</v></c><c r="H108" s="64"><f t="shared" si="19"/><v>150.80276581696913</v></c><c r="I108" s="64"><f t="shared" si="19"/><v>0</v></c><c r="J108" s="64"><f t="shared" si="19"/><v>9.1210171200492276</v></c><c r="K108" s="64"><f t="shared" si="19"/><v>0</v></c><c r="L108" s="64"><f t="shared" si="19"/><v>0</v></c><c r="M108" s="64"><f t="shared" si="10"/><v>310.68879643067936</v></c><c r="N108" s="64"><f t="shared" ref="N108:S108" si="20">SUM(N109:N111)</f><v>0</v></c><c r="O108" s="64"><f t="shared" si="20"/><v>0</v></c><c r="P108" s="64"><f t="shared" si="20"/><v>0</v></c><c r="Q108" s="64"><f t="shared" si="20"/><v>0</v></c><c r="R108" s="64"><f t="shared" si="20"/><v>0</v></c><c r="S108" s="64"><f t="shared" si="20"/><v>0</v></c><c r="T108" s="64"><f t="shared" si="12"/><v>0</v></c><c r="U108" s="64"><f t="shared" si="13"/><v>980.57359682758829</v></c></row><row r="109" spans="1:21" s="21" customFormat="1" ht="15.75"><c r="A109" s="22"/><c r="B109" s="183" t="str"><f>Translation!A74</f><v>Manufacturing</v></c><c r="C109" s="185"><f>IF(AND(C$48&gt;0,($S$133+$V$143)&gt;0), ($S$133+$V$143)/C$48,0)*C31</f><v>261.96612306024377</v></c><c r="D109" s="185"><f>IF(AND(D$48&gt;0,$S$134&gt;0), ($S$134)/D$48,0)*D31</f><v>0</v></c><c r="E109" s="185"><f>IF(AND(E$48&gt;0,$S$135&gt;0), ($S$135)/E$48,0)*E31</f><v>0</v></c><c r="F109" s="64"><f t="shared" si="8"/><v>261.96612306024377</v></c><c r="G109" s="185"><f>'CO2 factors'!C$7*G31</f><v>75.382506746830501</v></c><c r="H109" s="185"><f>'CO2 factors'!D$7*H31</f><v>75.401382908484564</v></c><c r="I109" s="185"><f>'CO2 factors'!E$7*I31</f><v>0</v></c><c r="J109" s="185"><f>'CO2 factors'!F$7*J31</f><v>9.1210171200492276</v></c><c r="K109" s="185"><f>'CO2 factors'!G$7*K31</f><v>0</v></c><c r="L109" s="185"><f>'CO2 factors'!H$7*L31</f><v>0</v></c><c r="M109" s="64"><f t="shared" si="10"/><v>159.90490677536431</v></c><c r="N109" s="185"><f>'CO2 factors'!J$7*N31</f><v>0</v></c><c r="O109" s="185"><f>'CO2 factors'!K$7*O31</f><v>0</v></c><c r="P109" s="185"><f>'CO2 factors'!L$7*P31</f><v>0</v></c><c r="Q109" s="185"><f>'CO2 factors'!M$7*Q31</f><v>0</v></c><c r="R109" s="185"><f>'CO2 factors'!N$7*R31</f><v>0</v></c><c r="S109" s="185"><f>'CO2 factors'!O$7*S31</f><v>0</v></c><c r="T109" s="64"><f t="shared" si="12"/><v>0</v></c><c r="U109" s="64"><f t="shared" si="13"/><v>421.87102983560806</v></c></row><row r="110" spans="1:21" s="21" customFormat="1" ht="30"><c r="A110" s="22"/><c r="B110" s="183" t="str"><f>Translation!A75</f><v>Water supply, sewerage, waste management and remediation activities</v></c><c r="C110" s="185"><f>IF(AND(C$48&gt;0,($S$133+$V$143)&gt;0), ($S$133+$V$143)/C$48,0)*C32</f><v>145.95255427642152</v></c><c r="D110" s="185"><f>IF(AND(D$48&gt;0,$S$134&gt;0), ($S$134)/D$48,0)*D32</f><v>0</v></c><c r="E110" s="185"><f>IF(AND(E$48&gt;0,$S$135&gt;0), ($S$135)/E$48,0)*E32</f><v>0</v></c><c r="F110" s="64"><f t="shared" si="8"/><v>145.95255427642152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145.95255427642152</v></c></row><row r="111" spans="1:21" s="21" customFormat="1" ht="15.75"><c r="A111" s="22"/><c r="B111" s="183" t="str"><f>Translation!A76</f><v>Construction</v></c><c r="C111" s="185"><f>IF(AND(C$48&gt;0,($S$133+$V$143)&gt;0), ($S$133+$V$143)/C$48,0)*C33</f><v>261.96612306024377</v></c><c r="D111" s="185"><f>IF(AND(D$48&gt;0,$S$134&gt;0), ($S$134)/D$48,0)*D33</f><v>0</v></c><c r="E111" s="185"><f>IF(AND(E$48&gt;0,$S$135&gt;0), ($S$135)/E$48,0)*E33</f><v>0</v></c><c r="F111" s="64"><f t="shared" si="8"/><v>261.96612306024377</v></c><c r="G111" s="75"><f>'CO2 factors'!C$7*G33</f><v>75.382506746830501</v></c><c r="H111" s="75"><f>'CO2 factors'!D$7*H33</f><v>75.401382908484564</v></c><c r="I111" s="75"><f>'CO2 factors'!E$7*I33</f><v>0</v></c><c r="J111" s="75"><f>'CO2 factors'!F$7*J33</f><v>0</v></c><c r="K111" s="75"><f>'CO2 factors'!G$7*K33</f><v>0</v></c><c r="L111" s="75"><f>'CO2 factors'!H$7*L33</f><v>0</v></c><c r="M111" s="64"><f t="shared" si="10"/><v>150.78388965531508</v></c><c r="N111" s="75"><f>'CO2 factors'!J$7*N33</f><v>0</v></c><c r="O111" s="75"><f>'CO2 factors'!K$7*O33</f><v>0</v></c><c r="P111" s="75"><f>'CO2 factors'!L$7*P33</f><v>0</v></c><c r="Q111" s="75"><f>'CO2 factors'!M$7*Q33</f><v>0</v></c><c r="R111" s="75"><f>'CO2 factors'!N$7*R33</f><v>0</v></c><c r="S111" s="75"><f>'CO2 factors'!O$7*S33</f><v>0</v></c><c r="T111" s="64"><f t="shared" si="12"/><v>0</v></c><c r="U111" s="64"><f t="shared" si="13"/><v>412.75001271555885</v></c></row><row r="112" spans="1:21" s="21" customFormat="1" ht="15.75"><c r="A112" s="22"/><c r="B112" s="61" t="str"><f>Translation!A77</f><v>TERTIARY SECTOR</v></c><c r="C112" s="64"><f>SUM(C113:C120)</f><v>6341.4679398606804</v></c><c r="D112" s="64"><f>SUM(D113:D120)</f><v>0</v></c><c r="E112" s="64"><f>SUM(E113:E120)</f><v>0</v></c><c r="F112" s="64"><f t="shared" si="8"/><v>6341.4679398606804</v></c><c r="G112" s="64"><f t="shared" ref="G112:L112" si="21">SUM(G113:G120)</f><v>0</v></c><c r="H112" s="64"><f t="shared" si="21"/><v>333.71746534166107</v></c><c r="I112" s="64"><f t="shared" si="21"/><v>0</v></c><c r="J112" s="64"><f t="shared" si="21"/><v>13.805788058978285</v></c><c r="K112" s="64"><f t="shared" si="21"/><v>0</v></c><c r="L112" s="64"><f t="shared" si="21"/><v>0</v></c><c r="M112" s="64"><f t="shared" si="10"/><v>347.52325340063936</v></c><c r="N112" s="64"><f t="shared" ref="N112:S112" si="22">SUM(N113:N120)</f><v>0</v></c><c r="O112" s="64"><f t="shared" si="22"/><v>0</v></c><c r="P112" s="64"><f t="shared" si="22"/><v>0</v></c><c r="Q112" s="64"><f t="shared" si="22"/><v>0</v></c><c r="R112" s="64"><f t="shared" si="22"/><v>0</v></c><c r="S112" s="64"><f t="shared" si="22"/><v>0</v></c><c r="T112" s="64"><f t="shared" si="12"/><v>0</v></c><c r="U112" s="64"><f t="shared" si="13"/><v>6688.9911932613195</v></c></row><row r="113" spans="1:23" s="21" customFormat="1" ht="30"><c r="A113" s="22"/><c r="B113" s="183" t="str"><f>Translation!A78</f><v xml:space="preserve">Wholesale and retail trade; repair of motor vehicles and motorcycles </v></c><c r="C113" s="185"><f t="shared" ref="C113:C120" si="23">IF(AND(C$48&gt;0,($S$133+$V$143)&gt;0), ($S$133+$V$143)/C$48,0)*C35</f><v>1197.7419626101259</v></c><c r="D113" s="185"><f t="shared" ref="D113:D120" si="24">IF(AND(D$48&gt;0,$S$134&gt;0), ($S$134)/D$48,0)*D35</f><v>0</v></c><c r="E113" s="185"><f t="shared" ref="E113:E120" si="25">IF(AND(E$48&gt;0,$S$135&gt;0), ($S$135)/E$48,0)*E35</f><v>0</v></c><c r="F113" s="64"><f t="shared" si="8"/><v>1197.7419626101259</v></c><c r="G113" s="185"><f>'CO2 factors'!C$7*G35</f><v>0</v></c><c r="H113" s="185"><f>'CO2 factors'!D$7*H35</f><v>76.520123744160387</v></c><c r="I113" s="185"><f>'CO2 factors'!E$7*I35</f><v>0</v></c><c r="J113" s="185"><f>'CO2 factors'!F$7*J35</f><v>0</v></c><c r="K113" s="185"><f>'CO2 factors'!G$7*K35</f><v>0</v></c><c r="L113" s="185"><f>'CO2 factors'!H$7*L35</f><v>0</v></c><c r="M113" s="64"><f t="shared" si="10"/><v>76.520123744160387</v></c><c r="N113" s="185"><f>'CO2 factors'!J$7*N35</f><v>0</v></c><c r="O113" s="185"><f>'CO2 factors'!K$7*O35</f><v>0</v></c><c r="P113" s="185"><f>'CO2 factors'!L$7*P35</f><v>0</v></c><c r="Q113" s="185"><f>'CO2 factors'!M$7*Q35</f><v>0</v></c><c r="R113" s="185"><f>'CO2 factors'!N$7*R35</f><v>0</v></c><c r="S113" s="185"><f>'CO2 factors'!O$7*S35</f><v>0</v></c><c r="T113" s="64"><f t="shared" si="12"/><v>0</v></c><c r="U113" s="64"><f t="shared" si="13"/><v>1274.2620863542863</v></c></row><row r="114" spans="1:23" s="21" customFormat="1" ht="15.75"><c r="A114" s="22"/><c r="B114" s="183" t="str"><f>Translation!A79</f><v>Accommodation and food service activities</v></c><c r="C114" s="185"><f t="shared" si="23"/><v>3497.8236004449545</v></c><c r="D114" s="185"><f t="shared" si="24"/><v>0</v></c><c r="E114" s="185"><f t="shared" si="25"/><v>0</v></c><c r="F114" s="64"><f t="shared" si="8"/><v>3497.8236004449545</v></c><c r="G114" s="185"><f>'CO2 factors'!C$7*G36</f><v>0</v></c><c r="H114" s="185"><f>'CO2 factors'!D$7*H36</f><v>268.19296449613256</v></c><c r="I114" s="185"><f>'CO2 factors'!E$7*I36</f><v>0</v></c><c r="J114" s="185"><f>'CO2 factors'!F$7*J36</f><v>13.805788058978285</v></c><c r="K114" s="185"><f>'CO2 factors'!G$7*K36</f><v>0</v></c><c r="L114" s="185"><f>'CO2 factors'!H$7*L36</f><v>0</v></c><c r="M114" s="64"><f t="shared" si="10"/><v>281.99875255511085</v></c><c r="N114" s="185"><f>'CO2 factors'!J$7*N36</f><v>0</v></c><c r="O114" s="185"><f>'CO2 factors'!K$7*O36</f><v>0</v></c><c r="P114" s="185"><f>'CO2 factors'!L$7*P36</f><v>0</v></c><c r="Q114" s="185"><f>'CO2 factors'!M$7*Q36</f><v>0</v></c><c r="R114" s="185"><f>'CO2 factors'!N$7*R36</f><v>0</v></c><c r="S114" s="185"><f>'CO2 factors'!O$7*S36</f><v>0</v></c><c r="T114" s="64"><f t="shared" si="12"/><v>0</v></c><c r="U114" s="64"><f t="shared" si="13"/><v>3779.8223530000655</v></c></row><row r="115" spans="1:23" s="21" customFormat="1" ht="15.75"><c r="A115" s="22"/><c r="B115" s="183" t="str"><f>Translation!A80</f><v>General public administration and social security</v></c><c r="C115" s="185"><f t="shared" si="23"/><v>170.84835949130334</v></c><c r="D115" s="185"><f t="shared" si="24"/><v>0</v></c><c r="E115" s="185"><f t="shared" si="25"/><v>0</v></c><c r="F115" s="64"><f t="shared" si="8"/><v>170.84835949130334</v></c><c r="G115" s="185"><f>'CO2 factors'!C$7*G37</f><v>0</v></c><c r="H115" s="185"><f>'CO2 factors'!D$7*H37</f><v>10.589556318097801</v></c><c r="I115" s="185"><f>'CO2 factors'!E$7*I37</f><v>0</v></c><c r="J115" s="185"><f>'CO2 factors'!F$7*J37</f><v>0</v></c><c r="K115" s="185"><f>'CO2 factors'!G$7*K37</f><v>0</v></c><c r="L115" s="185"><f>'CO2 factors'!H$7*L37</f><v>0</v></c><c r="M115" s="64"><f t="shared" si="10"/><v>10.589556318097801</v></c><c r="N115" s="185"><f>'CO2 factors'!J$7*N37</f><v>0</v></c><c r="O115" s="185"><f>'CO2 factors'!K$7*O37</f><v>0</v></c><c r="P115" s="185"><f>'CO2 factors'!L$7*P37</f><v>0</v></c><c r="Q115" s="185"><f>'CO2 factors'!M$7*Q37</f><v>0</v></c><c r="R115" s="185"><f>'CO2 factors'!N$7*R37</f><v>0</v></c><c r="S115" s="185"><f>'CO2 factors'!O$7*S37</f><v>0</v></c><c r="T115" s="64"><f t="shared" si="12"/><v>0</v></c><c r="U115" s="64"><f t="shared" si="13"/><v>181.43791580940115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89.563604344447825</v></c><c r="D117" s="185"><f t="shared" si="24"/><v>0</v></c><c r="E117" s="185"><f t="shared" si="25"/><v>0</v></c><c r="F117" s="64"><f t="shared" si="8"/><v>89.563604344447825</v></c><c r="G117" s="185"><f>'CO2 factors'!C$7*G39</f><v>0</v></c><c r="H117" s="185"><f>'CO2 factors'!D$7*H39</f><v>36.119797166667929</v></c><c r="I117" s="185"><f>'CO2 factors'!E$7*I39</f><v>0</v></c><c r="J117" s="185"><f>'CO2 factors'!F$7*J39</f><v>0</v></c><c r="K117" s="185"><f>'CO2 factors'!G$7*K39</f><v>0</v></c><c r="L117" s="185"><f>'CO2 factors'!H$7*L39</f><v>0</v></c><c r="M117" s="64"><f t="shared" si="10"/><v>36.119797166667929</v></c><c r="N117" s="185"><f>'CO2 factors'!J$7*N39</f><v>0</v></c><c r="O117" s="185"><f>'CO2 factors'!K$7*O39</f><v>0</v></c><c r="P117" s="185"><f>'CO2 factors'!L$7*P39</f><v>0</v></c><c r="Q117" s="185"><f>'CO2 factors'!M$7*Q39</f><v>0</v></c><c r="R117" s="185"><f>'CO2 factors'!N$7*R39</f><v>0</v></c><c r="S117" s="185"><f>'CO2 factors'!O$7*S39</f><v>0</v></c><c r="T117" s="64"><f t="shared" si="12"/><v>0</v></c><c r="U117" s="64"><f t="shared" si="13"/><v>125.68340151111576</v></c></row><row r="118" spans="1:23" s="21" customFormat="1" ht="15.75"><c r="A118" s="22"/><c r="B118" s="183" t="str"><f>Translation!A83</f><v>Human health and social work activities</v></c><c r="C118" s="185"><f t="shared" si="23"/><v>-0.65575239547725117</v></c><c r="D118" s="185"><f t="shared" si="24"/><v>0</v></c><c r="E118" s="185"><f t="shared" si="25"/><v>0</v></c><c r="F118" s="64"><f t="shared" si="8"/><v>-0.65575239547725117</v></c><c r="G118" s="185"><f>'CO2 factors'!C$7*G40</f><v>0</v></c><c r="H118" s="185"><f>'CO2 factors'!D$7*H40</f><v>-6.1406849389727531</v></c><c r="I118" s="185"><f>'CO2 factors'!E$7*I40</f><v>0</v></c><c r="J118" s="185"><f>'CO2 factors'!F$7*J40</f><v>0</v></c><c r="K118" s="185"><f>'CO2 factors'!G$7*K40</f><v>0</v></c><c r="L118" s="185"><f>'CO2 factors'!H$7*L40</f><v>0</v></c><c r="M118" s="64"><f t="shared" si="10"/><v>-6.1406849389727531</v></c><c r="N118" s="185"><f>'CO2 factors'!J$7*N40</f><v>0</v></c><c r="O118" s="185"><f>'CO2 factors'!K$7*O40</f><v>0</v></c><c r="P118" s="185"><f>'CO2 factors'!L$7*P40</f><v>0</v></c><c r="Q118" s="185"><f>'CO2 factors'!M$7*Q40</f><v>0</v></c><c r="R118" s="185"><f>'CO2 factors'!N$7*R40</f><v>0</v></c><c r="S118" s="185"><f>'CO2 factors'!O$7*S40</f><v>0</v></c><c r="T118" s="64"><f t="shared" si="12"/><v>0</v></c><c r="U118" s="64"><f t="shared" si="13"/><v>-6.7964373344500046</v></c></row><row r="119" spans="1:23" s="21" customFormat="1" ht="15.75"><c r="A119" s="22"/><c r="B119" s="183" t="str"><f>Translation!A84</f><v>Other services</v></c><c r="C119" s="185"><f t="shared" si="23"/><v>1226.3145003882821</v></c><c r="D119" s="185"><f t="shared" si="24"/><v>0</v></c><c r="E119" s="185"><f t="shared" si="25"/><v>0</v></c><c r="F119" s="64"><f t="shared" si="8"/><v>1226.3145003882821</v></c><c r="G119" s="185"><f>'CO2 factors'!C$7*G41</f><v>0</v></c><c r="H119" s="185"><f>'CO2 factors'!D$7*H41</f><v>-51.564291444424825</v></c><c r="I119" s="185"><f>'CO2 factors'!E$7*I41</f><v>0</v></c><c r="J119" s="185"><f>'CO2 factors'!F$7*J41</f><v>0</v></c><c r="K119" s="185"><f>'CO2 factors'!G$7*K41</f><v>0</v></c><c r="L119" s="185"><f>'CO2 factors'!H$7*L41</f><v>0</v></c><c r="M119" s="64"><f t="shared" si="10"/><v>-51.564291444424825</v></c><c r="N119" s="185"><f>'CO2 factors'!J$7*N41</f><v>0</v></c><c r="O119" s="185"><f>'CO2 factors'!K$7*O41</f><v>0</v></c><c r="P119" s="185"><f>'CO2 factors'!L$7*P41</f><v>0</v></c><c r="Q119" s="185"><f>'CO2 factors'!M$7*Q41</f><v>0</v></c><c r="R119" s="185"><f>'CO2 factors'!N$7*R41</f><v>0</v></c><c r="S119" s="185"><f>'CO2 factors'!O$7*S41</f><v>0</v></c><c r="T119" s="64"><f t="shared" si="12"/><v>0</v></c><c r="U119" s="64"><f t="shared" si="13"/><v>1174.7502089438574</v></c></row><row r="120" spans="1:23" s="21" customFormat="1" ht="15.75"><c r="A120" s="22"/><c r="B120" s="183" t="str"><f>Translation!A85</f><v>Public lighting</v></c><c r="C120" s="185"><f t="shared" si="23"/><v>159.83166497704434</v></c><c r="D120" s="185"><f t="shared" si="24"/><v>0</v></c><c r="E120" s="185"><f t="shared" si="25"/><v>0</v></c><c r="F120" s="64"><f t="shared" si="8"/><v>159.83166497704434</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159.83166497704434</v></c></row><row r="121" spans="1:23" s="21" customFormat="1" ht="15.75"><c r="A121" s="22"/><c r="B121" s="61" t="str"><f>Translation!A86</f><v>TRANSPORTS</v></c><c r="C121" s="64"><f>SUM(C122:C125)</f><v>87.000890537654399</v></c><c r="D121" s="64"><f>SUM(D122:D125)</f><v>0</v></c><c r="E121" s="64"><f>SUM(E122:E125)</f><v>0</v></c><c r="F121" s="64"><f t="shared" si="8"/><v>87.000890537654399</v></c><c r="G121" s="64"><f t="shared" ref="G121:L121" si="26">SUM(G122:G125)</f><v>0</v></c><c r="H121" s="64"><f t="shared" si="26"/><v>119.16496605129312</v></c><c r="I121" s="64"><f t="shared" si="26"/><v>140.084438963759</v></c><c r="J121" s="64"><f t="shared" si="26"/><v>0</v></c><c r="K121" s="64"><f t="shared" si="26"/><v>0</v></c><c r="L121" s="64"><f t="shared" si="26"/><v>0</v></c><c r="M121" s="64"><f t="shared" si="10"/><v>259.2494050150521</v></c><c r="N121" s="64"><f t="shared" ref="N121:S121" si="27">SUM(N122:N125)</f><v>0</v></c><c r="O121" s="64"><f t="shared" si="27"/><v>0</v></c><c r="P121" s="64"><f t="shared" si="27"/><v>0</v></c><c r="Q121" s="64"><f t="shared" si="27"/><v>0</v></c><c r="R121" s="64"><f t="shared" si="27"/><v>0</v></c><c r="S121" s="64"><f t="shared" si="27"/><v>0</v></c><c r="T121" s="64"><f t="shared" si="12"/><v>0</v></c><c r="U121" s="64"><f t="shared" si="13"/><v>346.25029555270652</v></c></row><row r="122" spans="1:23" s="21" customFormat="1" ht="30"><c r="A122" s="22"/><c r="B122" s="183" t="str"><f>Translation!A87</f><v>Passenger transport by road (public transport, taxi, tourism, transfers, etc.)</v></c><c r="C122" s="185"><f>IF(AND(C$48&gt;0,($S$133+$V$143)&gt;0), ($S$133+$V$143)/C$48,0)*C44</f><v>2.0928109022197181</v></c><c r="D122" s="185"><f>IF(AND(D$48&gt;0,$S$134&gt;0), ($S$134)/D$48,0)*D44</f><v>0</v></c><c r="E122" s="185"><f>IF(AND(E$48&gt;0,$S$135&gt;0), ($S$135)/E$48,0)*E44</f><v>0</v></c><c r="F122" s="64"><f t="shared" si="8"/><v>2.0928109022197181</v></c><c r="G122" s="185"><f>'CO2 factors'!C$7*G44</f><v>0</v></c><c r="H122" s="185"><f>'CO2 factors'!D$7*H44</f><v>5.9985595129063833</v></c><c r="I122" s="185"><f>'CO2 factors'!E$7*I44</f><v>1.2899160510326944</v></c><c r="J122" s="185"><f>'CO2 factors'!F$7*J44</f><v>0</v></c><c r="K122" s="185"><f>'CO2 factors'!G$7*K44</f><v>0</v></c><c r="L122" s="185"><f>'CO2 factors'!H$7*L44</f><v>0</v></c><c r="M122" s="64"><f t="shared" si="10"/><v>7.2884755639390777</v></c><c r="N122" s="185"><f>'CO2 factors'!J$7*N44</f><v>0</v></c><c r="O122" s="185"><f>'CO2 factors'!K$7*O44</f><v>0</v></c><c r="P122" s="185"><f>'CO2 factors'!L$7*P44</f><v>0</v></c><c r="Q122" s="185"><f>'CO2 factors'!M$7*Q44</f><v>0</v></c><c r="R122" s="185"><f>'CO2 factors'!N$7*R44</f><v>0</v></c><c r="S122" s="185"><f>'CO2 factors'!O$7*S44</f><v>0</v></c><c r="T122" s="64"><f t="shared" si="12"/><v>0</v></c><c r="U122" s="64"><f t="shared" si="13"/><v>9.3812864661587962</v></c></row><row r="123" spans="1:23" s="21" customFormat="1" ht="15.75"><c r="A123" s="22"/><c r="B123" s="183" t="str"><f>Translation!A88</f><v>Freight transport by road and removal services</v></c><c r="C123" s="185"><f>IF(AND(C$48&gt;0,($S$133+$V$143)&gt;0), ($S$133+$V$143)/C$48,0)*C45</f><v>33.2912042460813</v></c><c r="D123" s="185"><f>IF(AND(D$48&gt;0,$S$134&gt;0), ($S$134)/D$48,0)*D45</f><v>0</v></c><c r="E123" s="185"><f>IF(AND(E$48&gt;0,$S$135&gt;0), ($S$135)/E$48,0)*E45</f><v>0</v></c><c r="F123" s="64"><f t="shared" si="8"/><v>33.2912042460813</v></c><c r="G123" s="185"><f>'CO2 factors'!C$7*G45</f><v>0</v></c><c r="H123" s="185"><f>'CO2 factors'!D$7*H45</f><v>90.39809840849091</v></c><c r="I123" s="185"><f>'CO2 factors'!E$7*I45</f><v>19.438993289815382</v></c><c r="J123" s="185"><f>'CO2 factors'!F$7*J45</f><v>0</v></c><c r="K123" s="185"><f>'CO2 factors'!G$7*K45</f><v>0</v></c><c r="L123" s="185"><f>'CO2 factors'!H$7*L45</f><v>0</v></c><c r="M123" s="64"><f t="shared" si="10"/><v>109.8370916983063</v></c><c r="N123" s="185"><f>'CO2 factors'!J$7*N45</f><v>0</v></c><c r="O123" s="185"><f>'CO2 factors'!K$7*O45</f><v>0</v></c><c r="P123" s="185"><f>'CO2 factors'!L$7*P45</f><v>0</v></c><c r="Q123" s="185"><f>'CO2 factors'!M$7*Q45</f><v>0</v></c><c r="R123" s="185"><f>'CO2 factors'!N$7*R45</f><v>0</v></c><c r="S123" s="185"><f>'CO2 factors'!O$7*S45</f><v>0</v></c><c r="T123" s="64"><f t="shared" si="12"/><v>0</v></c><c r="U123" s="64"><f t="shared" si="13"/><v>143.12829594438759</v></c></row><row r="124" spans="1:23" s="21" customFormat="1" ht="15.75"><c r="A124" s="22"/><c r="B124" s="183" t="str"><f>Translation!A89</f><v>Other fleet for public and private services</v></c><c r="C124" s="185"><f>IF(AND(C$48&gt;0,($S$133+$V$143)&gt;0), ($S$133+$V$143)/C$48,0)*C46</f><v>1.4243158583947604</v></c><c r="D124" s="185"><f>IF(AND(D$48&gt;0,$S$134&gt;0), ($S$134)/D$48,0)*D46</f><v>0</v></c><c r="E124" s="185"><f>IF(AND(E$48&gt;0,$S$135&gt;0), ($S$135)/E$48,0)*E46</f><v>0</v></c><c r="F124" s="64"><f t="shared" si="8"/><v>1.4243158583947604</v></c><c r="G124" s="185"><f>'CO2 factors'!C$7*G46</f><v>0</v></c><c r="H124" s="185"><f>'CO2 factors'!D$7*H46</f><v>0.40664359418520069</v></c><c r="I124" s="185"><f>'CO2 factors'!E$7*I46</f><v>3.6099661699360879</v></c><c r="J124" s="185"><f>'CO2 factors'!F$7*J46</f><v>0</v></c><c r="K124" s="185"><f>'CO2 factors'!G$7*K46</f><v>0</v></c><c r="L124" s="185"><f>'CO2 factors'!H$7*L46</f><v>0</v></c><c r="M124" s="64"><f t="shared" si="10"/><v>4.0166097641212888</v></c><c r="N124" s="185"><f>'CO2 factors'!J$7*N46</f><v>0</v></c><c r="O124" s="185"><f>'CO2 factors'!K$7*O46</f><v>0</v></c><c r="P124" s="185"><f>'CO2 factors'!L$7*P46</f><v>0</v></c><c r="Q124" s="185"><f>'CO2 factors'!M$7*Q46</f><v>0</v></c><c r="R124" s="185"><f>'CO2 factors'!N$7*R46</f><v>0</v></c><c r="S124" s="185"><f>'CO2 factors'!O$7*S46</f><v>0</v></c><c r="T124" s="64"><f t="shared" si="12"/><v>0</v></c><c r="U124" s="64"><f t="shared" si="13"/><v>5.4409256225160494</v></c></row><row r="125" spans="1:23" s="21" customFormat="1" ht="15.75"><c r="A125" s="22"/><c r="B125" s="182" t="str"><f>Translation!A90</f><v>Private transports</v></c><c r="C125" s="185"><f>IF(AND(C$48&gt;0,($S$133+$V$143)&gt;0), ($S$133+$V$143)/C$48,0)*C47</f><v>50.192559530958619</v></c><c r="D125" s="185"><f>IF(AND(D$48&gt;0,$S$134&gt;0), ($S$134)/D$48,0)*D47</f><v>0</v></c><c r="E125" s="185"><f>IF(AND(E$48&gt;0,$S$135&gt;0), ($S$135)/E$48,0)*E47</f><v>0</v></c><c r="F125" s="64"><f t="shared" si="8"/><v>50.192559530958619</v></c><c r="G125" s="185"><f>'CO2 factors'!C$7*G47</f><v>0</v></c><c r="H125" s="185"><f>'CO2 factors'!D$7*H47</f><v>22.361664535710631</v></c><c r="I125" s="185"><f>'CO2 factors'!E$7*I47</f><v>115.74556345297484</v></c><c r="J125" s="185"><f>'CO2 factors'!F$7*J47</f><v>0</v></c><c r="K125" s="185"><f>'CO2 factors'!G$7*K47</f><v>0</v></c><c r="L125" s="185"><f>'CO2 factors'!H$7*L47</f><v>0</v></c><c r="M125" s="64"><f t="shared" si="10"/><v>138.10722798868545</v></c><c r="N125" s="185"><f>'CO2 factors'!J$7*N47</f><v>0</v></c><c r="O125" s="185"><f>'CO2 factors'!K$7*O47</f><v>0</v></c><c r="P125" s="185"><f>'CO2 factors'!L$7*P47</f><v>0</v></c><c r="Q125" s="185"><f>'CO2 factors'!M$7*Q47</f><v>0</v></c><c r="R125" s="185"><f>'CO2 factors'!N$7*R47</f><v>0</v></c><c r="S125" s="185"><f>'CO2 factors'!O$7*S47</f><v>0</v></c><c r="T125" s="64"><f t="shared" si="12"/><v>0</v></c><c r="U125" s="64"><f t="shared" si="13"/><v>188.29978751964407</v></c></row><row r="126" spans="1:23" s="21" customFormat="1" ht="15.75"><c r="A126" s="22"/><c r="B126" s="73" t="str"><f>Translation!A118</f><v>TOTAL FOR INTERNAL MARKET</v></c><c r="C126" s="65"><f>C95+C105+C108+C112+C121</f><v>10984.536649601318</v></c><c r="D126" s="65"><f>D95+D105+D108+D112+D121</f><v>0</v></c><c r="E126" s="65"><f>E95+E105+E108+E112+E121</f><v>0</v></c><c r="F126" s="64"><f t="shared" si="8"/><v>10984.536649601318</v></c><c r="G126" s="65"><f t="shared" ref="G126:L126" si="28">G95+G105+G108+G112+G121</f><v>150.765013493661</v></c><c r="H126" s="65"><f t="shared" si="28"/><v>1617.1021837901512</v></c><c r="I126" s="65"><f t="shared" si="28"/><v>140.084438963759</v></c><c r="J126" s="65"><f t="shared" si="28"/><v>222.81301161612075</v></c><c r="K126" s="65"><f t="shared" si="28"/><v>0</v></c><c r="L126" s="65"><f t="shared" si="28"/><v>0</v></c><c r="M126" s="64"><f t="shared" si="10"/><v>2130.7646478636916</v></c><c r="N126" s="65"><f t="shared" ref="N126:S126" si="29">N95+N105+N108+N112+N121</f><v>0</v></c><c r="O126" s="65"><f t="shared" si="29"/><v>0</v></c><c r="P126" s="65"><f t="shared" si="29"/><v>0</v></c><c r="Q126" s="65"><f t="shared" si="29"/><v>0</v></c><c r="R126" s="65"><f t="shared" si="29"/><v>0</v></c><c r="S126" s="65"><f t="shared" si="29"/><v>0</v></c><c r="T126" s="64"><f t="shared" si="12"/><v>0</v></c><c r="U126" s="64"><f t="shared" si="13"/><v>13115.301297465008</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1077.636645747685</v></c><c r="D133" s="189"><f>'CO2 factors'!D$7*D69</f><v>9906.9000038536324</v></c><c r="E133" s="189"><f>'CO2 factors'!E$7*E69</f><v>0</v></c><c r="F133" s="189"><f>'CO2 factors'!F$7*F69</f><v>0</v></c><c r="G133" s="189"><f>'CO2 factors'!G$7*G69</f><v>0</v></c><c r="H133" s="189"><f>'CO2 factors'!H$7*H69</f><v>0</v></c><c r="I133" s="59"><f>SUM(C133:H133)</f><v>10984.536649601318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10984.536649601318</v></c><c r="T133" s="58"/><c r="U133" s="321" t="str"><f>Translation!A124</f><v>Electricity</v></c><c r="V133" s="322"/><c r="W133" s="190"><f>IF(S59&gt;0,S133/S59,0)</f><v>0.52006684236434508</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1077.636645747685</v></c><c r="D136" s="53"><f t="shared" si="30"/><v>9906.9000038536324</v></c><c r="E136" s="53"><f t="shared" si="30"/><v>0</v></c><c r="F136" s="53"><f t="shared" si="30"/><v>0</v></c><c r="G136" s="53"><f t="shared" si="30"/><v>0</v></c><c r="H136" s="53"><f t="shared" si="30"/><v>0</v></c><c r="I136" s="53"><f t="shared" si="30"/><v>10984.536649601318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10984.536649601318</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1228.4016592413461</v></c><c r="D143" s="186"><f>'CO2 factors'!D$7*D79</f><v>11524.002187643782</v></c><c r="E143" s="186"><f>'CO2 factors'!E$7*E79</f><v>140.084438963759</v></c><c r="F143" s="186"><f>'CO2 factors'!F$7*F79</f><v>222.81301161612072</v></c><c r="G143" s="186"><f>'CO2 factors'!G$7*G79</f><v>0</v></c><c r="H143" s="186"><f>'CO2 factors'!H$7*H79</f><v>0</v></c><c r="I143" s="53"><f>SUM(C143:H143)</f><v>13115.301297465008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13115.301297465008</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Sifnos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14.374025446972357</v></c><c r="I14" s="221"/><c r="J14" s="221"><v>3.0602176755601249</v></c><c r="K14" s="323"><v>519.70300940208188</v></c><c r="L14" s="323"><v>24.352559228290982</v></c><c r="M14" s="324"><v>144.46243735180664</v></c></row><row r="15" spans="1:13" s="33" customFormat="1" ht="30"><c r="B15" s="340"/><c r="C15" s="218" t="s"><v>1690</v></c><c r="D15" s="218" t="s"><v>1689</v></c><c r="E15" s="219"><v>2012</v></c><c r="F15" s="220"><v>2020</v></c><c r="G15" s="221"/><c r="H15" s="221"><v>100.73341291476066</v></c><c r="I15" s="221"><v>82.938380879081308</v></c><c r="J15" s="221"><v>49.201256653414021</v></c><c r="K15" s="342"/><c r="L15" s="342"/><c r="M15" s="344"/></row><row r="16" spans="1:13" s="33" customFormat="1" ht="45"><c r="B16" s="339" t="str"><f>Translation!A62</f><v>Heating and cooling</v></c><c r="C16" s="218" t="s"><v>1691</v></c><c r="D16" s="218" t="s"><v>1689</v></c><c r="E16" s="219"><v>2012</v></c><c r="F16" s="220"><v>2020</v></c><c r="G16" s="221"/><c r="H16" s="221"><v>40.899532270181226</v></c><c r="I16" s="221"/><c r="J16" s="221"><v>9.7408603395007152</v></c><c r="K16" s="342"/><c r="L16" s="342"/><c r="M16" s="344"/></row><row r="17" spans="2:13" s="33" customFormat="1" ht="30"><c r="B17" s="341"/><c r="C17" s="218" t="s"><v>1692</v></c><c r="D17" s="218" t="s"><v>1689</v></c><c r="E17" s="219"><v>2012</v></c><c r="F17" s="220"><v>2020</v></c><c r="G17" s="221"/><c r="H17" s="221"><v>-425.94101841664491</v></c><c r="I17" s="221"/><c r="J17" s="221"><v>-114.61425834606173</v></c><c r="K17" s="342"/><c r="L17" s="342"/><c r="M17" s="344"/></row><row r="18" spans="2:13" s="33" customFormat="1" ht="45"><c r="B18" s="341"/><c r="C18" s="218" t="s"><v>1693</v></c><c r="D18" s="218" t="s"><v>1689</v></c><c r="E18" s="219"><v>2012</v></c><c r="F18" s="220"><v>2020</v></c><c r="G18" s="221"/><c r="H18" s="221"><v>40.899532270181226</v></c><c r="I18" s="221"/><c r="J18" s="221"><v>9.7408603395007152</v></c><c r="K18" s="342"/><c r="L18" s="342"/><c r="M18" s="344"/></row><row r="19" spans="2:13" s="33" customFormat="1" ht="45"><c r="B19" s="340"/><c r="C19" s="218" t="s"><v>1694</v></c><c r="D19" s="218" t="s"><v>1689</v></c><c r="E19" s="219"><v>2012</v></c><c r="F19" s="220"><v>2020</v></c><c r="G19" s="221"/><c r="H19" s="221"><v>376.66875609371186</v></c><c r="I19" s="221"/><c r="J19" s="221"><v>89.709528293090742</v></c><c r="K19" s="342"/><c r="L19" s="342"/><c r="M19" s="344"/></row><row r="20" spans="2:13" s="33" customFormat="1" ht="45"><c r="B20" s="339" t="str"><f>Translation!A63</f><v>Lighting</v></c><c r="C20" s="218" t="s"><v>1695</v></c><c r="D20" s="218" t="s"><v>1689</v></c><c r="E20" s="219"><v>2012</v></c><c r="F20" s="220"><v>2020</v></c><c r="G20" s="221"/><c r="H20" s="221"><v>8.0668780365247379</v></c><c r="I20" s="221"/><c r="J20" s="221"><v>2.1629832836842979</v></c><c r="K20" s="342"/><c r="L20" s="342"/><c r="M20" s="344"/></row><row r="21" spans="2:13" s="33" customFormat="1" ht="30"><c r="B21" s="340"/><c r="C21" s="218" t="s"><v>1696</v></c><c r="D21" s="218" t="s"><v>1689</v></c><c r="E21" s="219"><v>2012</v></c><c r="F21" s="220"><v>2020</v></c><c r="G21" s="221"/><c r="H21" s="221"><v>111.43241485446278</v></c><c r="I21" s="221"/><c r="J21" s="221"><v>29.878529153484934</v></c><c r="K21" s="342"/><c r="L21" s="342"/><c r="M21" s="344"/></row><row r="22" spans="2:13" s="33" customFormat="1" ht="45"><c r="B22" s="339" t="str"><f>Translation!A64</f><v>Cooking</v></c><c r="C22" s="218" t="s"><v>1697</v></c><c r="D22" s="218" t="s"><v>1689</v></c><c r="E22" s="219"><v>2012</v></c><c r="F22" s="220"><v>2020</v></c><c r="G22" s="221"/><c r="H22" s="221"><v>7.4458523697976489</v></c><c r="I22" s="221"/><c r="J22" s="221"><v>1.7483143808616053</v></c><c r="K22" s="342"/><c r="L22" s="342"/><c r="M22" s="344"/></row><row r="23" spans="2:13" s="33" customFormat="1" ht="45"><c r="B23" s="340"/><c r="C23" s="218" t="s"><v>1698</v></c><c r="D23" s="218" t="s"><v>1689</v></c><c r="E23" s="219"><v>2012</v></c><c r="F23" s="220"><v>2020</v></c><c r="G23" s="221"/><c r="H23" s="221"><v>68.573399120104213</v></c><c r="I23" s="221"/><c r="J23" s="221"><v>16.101294233713109</v></c><c r="K23" s="342"/><c r="L23" s="342"/><c r="M23" s="344"/></row><row r="24" spans="2:13" s="33" customFormat="1" ht="45"><c r="B24" s="339" t="str"><f>Translation!A65</f><v>Refrigerator and freezers</v></c><c r="C24" s="218" t="s"><v>1699</v></c><c r="D24" s="218" t="s"><v>1689</v></c><c r="E24" s="219"><v>2012</v></c><c r="F24" s="220"><v>2020</v></c><c r="G24" s="221"/><c r="H24" s="221"><v>7.9122179129788286</v></c><c r="I24" s="221"/><c r="J24" s="221"><v>2.1215140485765005</v></c><c r="K24" s="342"/><c r="L24" s="342"/><c r="M24" s="344"/></row><row r="25" spans="2:13" s="33" customFormat="1" ht="45"><c r="B25" s="340"/><c r="C25" s="218" t="s"><v>1700</v></c><c r="D25" s="218" t="s"><v>1689</v></c><c r="E25" s="219"><v>2012</v></c><c r="F25" s="220"><v>2020</v></c><c r="G25" s="221"/><c r="H25" s="221"><v>72.868444057905833</v></c><c r="I25" s="221"/><c r="J25" s="221"><v>19.538317759659954</v></c><c r="K25" s="342"/><c r="L25" s="342"/><c r="M25" s="344"/></row><row r="26" spans="2:13" s="33" customFormat="1" ht="45"><c r="B26" s="339" t="str"><f>Translation!A66</f><v>Laundry machines and dryers</v></c><c r="C26" s="218" t="s"><v>1699</v></c><c r="D26" s="218" t="s"><v>1689</v></c><c r="E26" s="219"><v>2012</v></c><c r="F26" s="220"><v>2020</v></c><c r="G26" s="221"/><c r="H26" s="221"><v>0.48154884302089662</v></c><c r="I26" s="221"/><c r="J26" s="221"><v>0.12911836437019197</v></c><c r="K26" s="342"/><c r="L26" s="342"/><c r="M26" s="344"/></row><row r="27" spans="2:13" s="33" customFormat="1" ht="45"><c r="B27" s="340"/><c r="C27" s="218" t="s"><v>1700</v></c><c r="D27" s="218" t="s"><v>1689</v></c><c r="E27" s="219"><v>2012</v></c><c r="F27" s="220"><v>2020</v></c><c r="G27" s="221"/><c r="H27" s="221"><v>4.4348772132636647</v></c><c r="I27" s="221"/><c r="J27" s="221"><v>1.1891298261863186</v></c><c r="K27" s="342"/><c r="L27" s="342"/><c r="M27" s="344"/></row><row r="28" spans="2:13" s="33" customFormat="1" ht="45"><c r="B28" s="339" t="str"><f>Translation!A67</f><v>Dish washing</v></c><c r="C28" s="218" t="s"><v>1699</v></c><c r="D28" s="218" t="s"><v>1689</v></c><c r="E28" s="219"><v>2012</v></c><c r="F28" s="220"><v>2020</v></c><c r="G28" s="221"/><c r="H28" s="221"><v>0.6741683802295787</v></c><c r="I28" s="221"/><c r="J28" s="221"><v>0.18076571012231094</v></c><c r="K28" s="342"/><c r="L28" s="342"/><c r="M28" s="344"/></row><row r="29" spans="2:13" s="33" customFormat="1" ht="45"><c r="B29" s="340"/><c r="C29" s="218" t="s"><v>1700</v></c><c r="D29" s="218" t="s"><v>1689</v></c><c r="E29" s="219"><v>2012</v></c><c r="F29" s="220"><v>2020</v></c><c r="G29" s="221"/><c r="H29" s="221"><v>6.2088280985675128</v></c><c r="I29" s="221"/><c r="J29" s="221"><v>1.6647817566651308</v></c><c r="K29" s="342"/><c r="L29" s="342"/><c r="M29" s="344"/></row><row r="30" spans="2:13" s="33" customFormat="1" ht="45"><c r="B30" s="339" t="str"><f>Translation!A68</f><v>Tv sets</v></c><c r="C30" s="218" t="s"><v>1699</v></c><c r="D30" s="218" t="s"><v>1689</v></c><c r="E30" s="219"><v>2012</v></c><c r="F30" s="220"><v>2020</v></c><c r="G30" s="221"/><c r="H30" s="221"><v>0.62638391811277772</v></c><c r="I30" s="221"/><c r="J30" s="221"><v>0.16795319550308502</v></c><c r="K30" s="342"/><c r="L30" s="342"/><c r="M30" s="344"/></row><row r="31" spans="2:13" s="33" customFormat="1" ht="45"><c r="B31" s="340"/><c r="C31" s="218" t="s"><v>1700</v></c><c r="D31" s="218" t="s"><v>1689</v></c><c r="E31" s="219"><v>2012</v></c><c r="F31" s="220"><v>2020</v></c><c r="G31" s="221"/><c r="H31" s="221"><v>5.7687518212510946</v></c><c r="I31" s="221"/><c r="J31" s="221"><v>1.5467834892964067</v></c><c r="K31" s="342"/><c r="L31" s="342"/><c r="M31" s="344"/></row><row r="32" spans="2:13" s="33" customFormat="1" ht="45"><c r="B32" s="35" t="str"><f>Translation!A69</f><v>Other electric appliances</v></c><c r="C32" s="218" t="s"><v>1699</v></c><c r="D32" s="218" t="s"><v>1689</v></c><c r="E32" s="219"><v>2012</v></c><c r="F32" s="220"><v>2020</v></c><c r="G32" s="221"/><c r="H32" s="221"><v>5.6366502121090889</v></c><c r="I32" s="221"/><c r="J32" s="221"><v>1.5113629001878306</v></c><c r="K32" s="342"/><c r="L32" s="342"/><c r="M32" s="344"/></row><row r="33" spans="2:13" s="33" customFormat="1" ht="45"><c r="B33" s="35"/><c r="C33" s="218" t="s"><v>1700</v></c><c r="D33" s="218" t="s"><v>1689</v></c><c r="E33" s="219"><v>2012</v></c><c r="F33" s="220"><v>2020</v></c><c r="G33" s="221"/><c r="H33" s="221"><v>51.911352186274598</v></c><c r="I33" s="221"/><c r="J33" s="221"><v>13.919063422609421</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5.9429582951997872</v></c><c r="I37" s="221"/><c r="J37" s="221"><v>1.5068890111174875</v></c><c r="K37" s="323"><v>59.485502096125799</v></c><c r="L37" s="323"/><c r="M37" s="324"><v>15.0830688989469</v></c></row><row r="38" spans="2:13" s="33" customFormat="1" ht="45"><c r="B38" s="35"/><c r="C38" s="218" t="s"><v>1703</v></c><c r="D38" s="218" t="s"><v>1702</v></c><c r="E38" s="219"><v>2012</v></c><c r="F38" s="220"><v>2020</v></c><c r="G38" s="221"/><c r="H38" s="221"><v>54.732330281455589</v></c><c r="I38" s="221"/><c r="J38" s="221"><v>13.877860647473831</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7.3801663587267585</v></c><c r="I43" s="221"/><c r="J43" s="221"><v>1.9063609449569614</v></c><c r="K43" s="323"><v>169.538940703804</v></c><c r="L43" s="323"/><c r="M43" s="324"><v>44.8278951440128</v></c></row><row r="44" spans="2:13" s="33" customFormat="1" ht="45"><c r="B44" s="340"/><c r="C44" s="218" t="s"><v>1705</v></c><c r="D44" s="218" t="s"><v>1702</v></c><c r="E44" s="219"><v>2012</v></c><c r="F44" s="220"><v>2020</v></c><c r="G44" s="221"/><c r="H44" s="221"><v>66.567874617269908</v></c><c r="I44" s="221"/><c r="J44" s="221"><v>17.195059053067073</v></c><c r="K44" s="342"/><c r="L44" s="342"/><c r="M44" s="344"/></row><row r="45" spans="2:13" s="33" customFormat="1" ht="60"><c r="B45" s="339" t="str"><f>Translation!A75</f><v>Water supply, sewerage, waste management and remediation activities</v></c><c r="C45" s="218" t="s"><v>1706</v></c><c r="D45" s="218" t="s"><v>1689</v></c><c r="E45" s="219"><v>2012</v></c><c r="F45" s="220"><v>2020</v></c><c r="G45" s="221"/><c r="H45" s="221"><v>2.9133875413875407</v></c><c r="I45" s="221"/><c r="J45" s="221"><v>0.78117067375084537</v></c><c r="K45" s="342"/><c r="L45" s="342"/><c r="M45" s="344"/></row><row r="46" spans="2:13" s="33" customFormat="1" ht="60"><c r="B46" s="340"/><c r="C46" s="218" t="s"><v>1707</v></c><c r="D46" s="218" t="s"><v>1689</v></c><c r="E46" s="219"><v>2012</v></c><c r="F46" s="220"><v>2020</v></c><c r="G46" s="221"/><c r="H46" s="221"><v>26.278271672998219</v></c><c r="I46" s="221"/><c r="J46" s="221"><v>7.0460297150461377</v></c><c r="K46" s="342"/><c r="L46" s="342"/><c r="M46" s="344"/></row><row r="47" spans="2:13" s="33" customFormat="1" ht="45"><c r="B47" s="35" t="str"><f>Translation!A76</f><v>Construction</v></c><c r="C47" s="218" t="s"><v>1708</v></c><c r="D47" s="218" t="s"><v>1702</v></c><c r="E47" s="219"><v>2012</v></c><c r="F47" s="220"><v>2020</v></c><c r="G47" s="221"/><c r="H47" s="221"><v>6.9717495466530739</v></c><c r="I47" s="221"/><c r="J47" s="221"><v>1.877597839592555</v></c><c r="K47" s="342"/><c r="L47" s="342"/><c r="M47" s="344"/></row><row r="48" spans="2:13" s="33" customFormat="1" ht="45"><c r="B48" s="35"/><c r="C48" s="218" t="s"><v>1709</v></c><c r="D48" s="218" t="s"><v>1702</v></c><c r="E48" s="219"><v>2012</v></c><c r="F48" s="220"><v>2020</v></c><c r="G48" s="221"/><c r="H48" s="221"><v>62.884022815529732</v></c><c r="I48" s="221"/><c r="J48" s="221"><v>16.935620620595728</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21.184930087919284</v></c><c r="I52" s="221"/><c r="J52" s="221"><v>5.6513180074616685</v></c><c r="K52" s="323"><v>1728.66999790364</v></c><c r="L52" s="323"><v>9.1183223964478906</v></c><c r="M52" s="324"><v>465.53804212911399</v></c></row><row r="53" spans="2:13" s="33" customFormat="1" ht="105"><c r="B53" s="341"/><c r="C53" s="218" t="s"><v>1711</v></c><c r="D53" s="218" t="s"><v>1702</v></c><c r="E53" s="219"><v>2012</v></c><c r="F53" s="220"><v>2020</v></c><c r="G53" s="221"/><c r="H53" s="221"><v>161.78410433135124</v></c><c r="I53" s="221"/><c r="J53" s="221"><v>43.157726664001935</v></c><c r="K53" s="342"/><c r="L53" s="342"/><c r="M53" s="344"/></row><row r="54" spans="2:13" s="33" customFormat="1" ht="30"><c r="B54" s="340"/><c r="C54" s="218" t="s"><v>1692</v></c><c r="D54" s="218" t="s"><v>1702</v></c><c r="E54" s="219"><v>2012</v></c><c r="F54" s="220"><v>2020</v></c><c r="G54" s="221"/><c r="H54" s="221"><v>-17.199126302967972</v></c><c r="I54" s="221"/><c r="J54" s="221"><v>-4.6318181989489755</v></c><c r="K54" s="342"/><c r="L54" s="342"/><c r="M54" s="344"/></row><row r="55" spans="2:13" s="33" customFormat="1" ht="45"><c r="B55" s="339" t="str"><f>Translation!A79</f><v>Accommodation and food service activities</v></c><c r="C55" s="218" t="s"><v>1712</v></c><c r="D55" s="218" t="s"><v>1702</v></c><c r="E55" s="219"><v>2012</v></c><c r="F55" s="220"><v>2020</v></c><c r="G55" s="221"/><c r="H55" s="221"><v>83.235547434171565</v></c><c r="I55" s="221"/><c r="J55" s="221"><v>21.752238588011501</v></c><c r="K55" s="342"/><c r="L55" s="342"/><c r="M55" s="344"/></row><row r="56" spans="2:13" s="33" customFormat="1" ht="135"><c r="B56" s="341"/><c r="C56" s="218" t="s"><v>1713</v></c><c r="D56" s="218" t="s"><v>1702</v></c><c r="E56" s="219"><v>2012</v></c><c r="F56" s="220"><v>2020</v></c><c r="G56" s="221"/><c r="H56" s="221"><v>657.36520593783155</v></c><c r="I56" s="221"/><c r="J56" s="221"><v>171.79156309786899</v></c><c r="K56" s="342"/><c r="L56" s="342"/><c r="M56" s="344"/></row><row r="57" spans="2:13" s="33" customFormat="1" ht="60"><c r="B57" s="341"/><c r="C57" s="218" t="s"><v>1714</v></c><c r="D57" s="218" t="s"><v>1702</v></c><c r="E57" s="219"><v>2012</v></c><c r="F57" s="220"><v>2020</v></c><c r="G57" s="221"/><c r="H57" s="221"><v>19.62776579700585</v></c><c r="I57" s="221"><v>35.361349183842322</v></c><c r="J57" s="221"><v>14.710233478414011</v></c><c r="K57" s="342"/><c r="L57" s="342"/><c r="M57" s="344"/></row><row r="58" spans="2:13" s="33" customFormat="1" ht="45"><c r="B58" s="341"/><c r="C58" s="218" t="s"><v>1715</v></c><c r="D58" s="218" t="s"><v>1702</v></c><c r="E58" s="219"><v>2012</v></c><c r="F58" s="220"><v>2020</v></c><c r="G58" s="221"/><c r="H58" s="221"><v>83.235547434171565</v></c><c r="I58" s="221"/><c r="J58" s="221"><v>21.752238588011501</v></c><c r="K58" s="342"/><c r="L58" s="342"/><c r="M58" s="344"/></row><row r="59" spans="2:13" s="33" customFormat="1" ht="165"><c r="B59" s="341"/><c r="C59" s="218" t="s"><v>1716</v></c><c r="D59" s="218" t="s"><v>1702</v></c><c r="E59" s="219"><v>2012</v></c><c r="F59" s="220"><v>2020</v></c><c r="G59" s="221"/><c r="H59" s="221"><v>748.07784962091762</v></c><c r="I59" s="221"/><c r="J59" s="221"><v>195.49781756691502</v></c><c r="K59" s="342"/><c r="L59" s="342"/><c r="M59" s="344"/></row><row r="60" spans="2:13" s="33" customFormat="1" ht="60"><c r="B60" s="340"/><c r="C60" s="218" t="s"><v>1717</v></c><c r="D60" s="218" t="s"><v>1702</v></c><c r="E60" s="219"><v>2012</v></c><c r="F60" s="220"><v>2020</v></c><c r="G60" s="221"/><c r="H60" s="221"><v>-22.175702816069435</v></c><c r="I60" s="221"><v>15.912607132729034</v></c><c r="J60" s="221"><v>-1.7411663995202009</v></c><c r="K60" s="342"/><c r="L60" s="342"/><c r="M60" s="344"/></row><row r="61" spans="2:13" s="33" customFormat="1" ht="45"><c r="B61" s="339" t="str"><f>Translation!A80</f><v>General public administration and social security</v></c><c r="C61" s="218" t="s"><v>1718</v></c><c r="D61" s="218" t="s"><v>1689</v></c><c r="E61" s="219"><v>2012</v></c><c r="F61" s="220"><v>2020</v></c><c r="G61" s="221"/><c r="H61" s="221"><v>3.1232930505712933</v></c><c r="I61" s="221"/><c r="J61" s="221"><v>0.83715478082578754</v></c><c r="K61" s="342"/><c r="L61" s="342"/><c r="M61" s="344"/></row><row r="62" spans="2:13" s="33" customFormat="1" ht="165"><c r="B62" s="341"/><c r="C62" s="218" t="s"><v>1719</v></c><c r="D62" s="218" t="s"><v>1689</v></c><c r="E62" s="219"><v>2012</v></c><c r="F62" s="220"><v>2020</v></c><c r="G62" s="221"/><c r="H62" s="221"><v>33.734187065880782</v></c><c r="I62" s="221"/><c r="J62" s="221"><v>9.0419744553376713</v></c><c r="K62" s="342"/><c r="L62" s="342"/><c r="M62" s="344"/></row><row r="63" spans="2:13" s="33" customFormat="1" ht="30"><c r="B63" s="340"/><c r="C63" s="218" t="s"><v>1720</v></c><c r="D63" s="218" t="s"><v>1689</v></c><c r="E63" s="219"><v>2012</v></c><c r="F63" s="220"><v>2020</v></c><c r="G63" s="221"/><c r="H63" s="221"><v>-7.9239766709360993</v></c><c r="I63" s="221"/><c r="J63" s="221"><v>-2.1316378874734152</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1.5292806331304343</v></c><c r="I65" s="221"/><c r="J65" s="221"><v>0.40955305827729815</v></c><c r="K65" s="342"/><c r="L65" s="342"/><c r="M65" s="344"/></row><row r="66" spans="2:13" s="33" customFormat="1" ht="120"><c r="B66" s="341"/><c r="C66" s="218" t="s"><v>1723</v></c><c r="D66" s="218" t="s"><v>1722</v></c><c r="E66" s="219"><v>2012</v></c><c r="F66" s="220"><v>2020</v></c><c r="G66" s="221"/><c r="H66" s="221"><v>17.097530187021928</v></c><c r="I66" s="221"/><c r="J66" s="221"><v>4.5788494443436827</v></c><c r="K66" s="342"/><c r="L66" s="342"/><c r="M66" s="344"/></row><row r="67" spans="2:13" s="33" customFormat="1" ht="30"><c r="B67" s="340"/><c r="C67" s="218" t="s"><v>1724</v></c><c r="D67" s="218" t="s"><v>1722</v></c><c r="E67" s="219"><v>2012</v></c><c r="F67" s="220"><v>2020</v></c><c r="G67" s="221"/><c r="H67" s="221"><v>-23.537524367731141</v></c><c r="I67" s="221"/><c r="J67" s="221"><v>-6.3129073432614353</v></c><c r="K67" s="342"/><c r="L67" s="342"/><c r="M67" s="344"/></row><row r="68" spans="2:13" s="33" customFormat="1" ht="45"><c r="B68" s="339" t="str"><f>Translation!A83</f><v>Human health and social work activities</v></c><c r="C68" s="218" t="s"><v>1725</v></c><c r="D68" s="218" t="s"><v>1726</v></c><c r="E68" s="219"><v>2012</v></c><c r="F68" s="220"><v>2020</v></c><c r="G68" s="221"/><c r="H68" s="221"><v>0</v></c><c r="I68" s="221"/><c r="J68" s="221"><v>-1.0913936421275139E-11</v></c><c r="K68" s="342"/><c r="L68" s="342"/><c r="M68" s="344"/></row><row r="69" spans="2:13" s="33" customFormat="1" ht="165"><c r="B69" s="341"/><c r="C69" s="218" t="s"><v>1719</v></c><c r="D69" s="218" t="s"><v>1726</v></c><c r="E69" s="219"><v>2012</v></c><c r="F69" s="220"><v>2020</v></c><c r="G69" s="221"/><c r="H69" s="221"><v>0</v></c><c r="I69" s="221"/><c r="J69" s="221"><v>-1.0913936421275139E-11</v></c><c r="K69" s="342"/><c r="L69" s="342"/><c r="M69" s="344"/></row><row r="70" spans="2:13" s="33" customFormat="1" ht="45"><c r="B70" s="340"/><c r="C70" s="218" t="s"><v>1727</v></c><c r="D70" s="218" t="s"><v>1728</v></c><c r="E70" s="219"><v>2012</v></c><c r="F70" s="220"><v>2020</v></c><c r="G70" s="221"/><c r="H70" s="221"><v>0.3612638194915942</v></c><c r="I70" s="221"><v>2.9744486354219486</v></c><c r="J70" s="221"><v>0.89121222276541323</v></c><c r="K70" s="342"/><c r="L70" s="342"/><c r="M70" s="344"/></row><row r="71" spans="2:13" s="33" customFormat="1" ht="45"><c r="B71" s="339" t="str"><f>Translation!A84</f><v>Other services</v></c><c r="C71" s="218" t="s"><v>1729</v></c><c r="D71" s="218" t="s"><v>1702</v></c><c r="E71" s="219"><v>2012</v></c><c r="F71" s="220"><v>2020</v></c><c r="G71" s="221"/><c r="H71" s="221"><v>19.205030079704656</v></c><c r="I71" s="221"/><c r="J71" s="221"><v>5.1231574460163962</v></c><c r="K71" s="342"/><c r="L71" s="342"/><c r="M71" s="344"/></row><row r="72" spans="2:13" s="33" customFormat="1" ht="105"><c r="B72" s="341"/><c r="C72" s="218" t="s"><v>1711</v></c><c r="D72" s="218" t="s"><v>1702</v></c><c r="E72" s="219"><v>2012</v></c><c r="F72" s="220"><v>2020</v></c><c r="G72" s="221"/><c r="H72" s="221"><v>146.66409458075941</v></c><c r="I72" s="221"/><c r="J72" s="221"><v>39.124294265496346</v></c><c r="K72" s="342"/><c r="L72" s="342"/><c r="M72" s="344"/></row><row r="73" spans="2:13" s="33" customFormat="1" ht="30"><c r="B73" s="340"/><c r="C73" s="218" t="s"><v>1692</v></c><c r="D73" s="218" t="s"><v>1702</v></c><c r="E73" s="219"><v>2012</v></c><c r="F73" s="220"><v>2020</v></c><c r="G73" s="221"/><c r="H73" s="221"><v>-68.145036294566424</v></c><c r="I73" s="221"/><c r="J73" s="221"><v>-18.351828675285407</v></c><c r="K73" s="342"/><c r="L73" s="342"/><c r="M73" s="344"/></row><row r="74" spans="2:13" s="33" customFormat="1" ht="45"><c r="B74" s="35" t="str"><f>Translation!A85</f><v>Public lighting</v></c><c r="C74" s="218" t="s"><v>1730</v></c><c r="D74" s="218" t="s"><v>1731</v></c><c r="E74" s="219"><v>2012</v></c><c r="F74" s="220"><v>2020</v></c><c r="G74" s="221"/><c r="H74" s="221"><v>2.9161449464574818</v></c><c r="I74" s="221"/><c r="J74" s="221"><v>0.78191002062643145</v></c><c r="K74" s="342"/><c r="L74" s="342"/><c r="M74" s="344"/></row><row r="75" spans="2:13" s="33" customFormat="1" ht="45"><c r="B75" s="35"/><c r="C75" s="218" t="s"><v>1732</v></c><c r="D75" s="218" t="s"><v>1731</v></c><c r="E75" s="219"><v>2012</v></c><c r="F75" s="220"><v>2020</v></c><c r="G75" s="221"/><c r="H75" s="221"><v>28.722246971962804</v></c><c r="I75" s="221"/><c r="J75" s="221"><v>7.7013362281096409</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-0.40212857423143256</v></c><c r="I79" s="221"/><c r="J79" s="221"><v>-0.10601203768965206</v></c><c r="K79" s="323"><v>34.6252150789417</v></c><c r="L79" s="323"/><c r="M79" s="324"><v>8.0826953577319092</v></c></row><row r="80" spans="2:13" s="33" customFormat="1" ht="45"><c r="B80" s="341"/><c r="C80" s="218" t="s"><v>1735</v></c><c r="D80" s="218" t="s"><v>1736</v></c><c r="E80" s="219"><v>2012</v></c><c r="F80" s="220"><v>2020</v></c><c r="G80" s="221"/><c r="H80" s="221"><v>1.3817511787314691</v></c><c r="I80" s="221"/><c r="J80" s="221"><v>0.36426722049832783</v></c><c r="K80" s="342"/><c r="L80" s="342"/><c r="M80" s="344"/></row><row r="81" spans="2:13" s="33" customFormat="1" ht="45"><c r="B81" s="340"/><c r="C81" s="218" t="s"><v>1737</v></c><c r="D81" s="218" t="s"><v>1689</v></c><c r="E81" s="219"><v>2012</v></c><c r="F81" s="220"><v>2020</v></c><c r="G81" s="221"/><c r="H81" s="221"><v>-1.1689915565059183</v></c><c r="I81" s="221"/><c r="J81" s="221"><v>-0.31561093939591145</v></c><c r="K81" s="342"/><c r="L81" s="342"/><c r="M81" s="344"/></row><row r="82" spans="2:13" s="33" customFormat="1" ht="45"><c r="B82" s="339" t="str"><f>Translation!A88</f><v>Freight transport by road and removal services</v></c><c r="C82" s="218" t="s"><v>1738</v></c><c r="D82" s="218" t="s"><v>1739</v></c><c r="E82" s="219"><v>2012</v></c><c r="F82" s="220"><v>2020</v></c><c r="G82" s="221"/><c r="H82" s="221"><v>22.796945575734654</v></c><c r="I82" s="221"/><c r="J82" s="221"><v>6.009895362330604</v></c><c r="K82" s="342"/><c r="L82" s="342"/><c r="M82" s="344"/></row><row r="83" spans="2:13" s="33" customFormat="1" ht="45"><c r="B83" s="340"/><c r="C83" s="218" t="s"><v>1740</v></c><c r="D83" s="218" t="s"><v>1689</v></c><c r="E83" s="219"><v>2012</v></c><c r="F83" s="220"><v>2020</v></c><c r="G83" s="221"/><c r="H83" s="221"><v>-19.286711893183465</v></c><c r="I83" s="221"/><c r="J83" s="221"><v>-5.2071353504539326</v></c><c r="K83" s="342"/><c r="L83" s="342"/><c r="M83" s="344"/></row><row r="84" spans="2:13" s="33" customFormat="1" ht="45"><c r="B84" s="339" t="str"><f>Translation!A89</f><v>Other fleet for public and private services</v></c><c r="C84" s="218" t="s"><v>1741</v></c><c r="D84" s="218" t="s"><v>1689</v></c><c r="E84" s="219"><v>2012</v></c><c r="F84" s="220"><v>2020</v></c><c r="G84" s="221"/><c r="H84" s="221"><v>1.3835040585351333</v></c><c r="I84" s="221"/><c r="J84" s="221"><v>0.34685989960861563</v></c><c r="K84" s="342"/><c r="L84" s="342"/><c r="M84" s="344"/></row><row r="85" spans="2:13" s="33" customFormat="1" ht="45"><c r="B85" s="340"/><c r="C85" s="218" t="s"><v>1742</v></c><c r="D85" s="218" t="s"><v>1689</v></c><c r="E85" s="219"><v>2012</v></c><c r="F85" s="220"><v>2020</v></c><c r="G85" s="221"/><c r="H85" s="221"><v>-0.87791502957568612</v></c><c r="I85" s="221"/><c r="J85" s="221"><v>-0.24169249693174302</v></c><c r="K85" s="342"/><c r="L85" s="342"/><c r="M85" s="344"/></row><row r="86" spans="2:13" s="33" customFormat="1" ht="45"><c r="B86" s="35" t="str"><f>Translation!A90</f><v>Private transports</v></c><c r="C86" s="218" t="s"><v>1743</v></c><c r="D86" s="218" t="s"><v>1689</v></c><c r="E86" s="219"><v>2012</v></c><c r="F86" s="220"><v>2020</v></c><c r="G86" s="221"/><c r="H86" s="221"><v>5.1205694761980949</v></c><c r="I86" s="221"/><c r="J86" s="221"><v>1.2890930676128645</v></c><c r="K86" s="342"/><c r="L86" s="342"/><c r="M86" s="344"/></row><row r="87" spans="2:13" s="33" customFormat="1" ht="30"><c r="B87" s="35"/><c r="C87" s="218" t="s"><v>1744</v></c><c r="D87" s="218" t="s"><v>1689</v></c><c r="E87" s="219"><v>2012</v></c><c r="F87" s="220"><v>2020</v></c><c r="G87" s="221"/><c r="H87" s="221"><v>49.619068181641829</v></c><c r="I87" s="221"/><c r="J87" s="221"><v>12.491500625500825</v></c><c r="K87" s="342"/><c r="L87" s="342"/><c r="M87" s="344"/></row><row r="88" spans="2:13" s="33" customFormat="1" ht="45"><c r="B88" s="35"/><c r="C88" s="218" t="s"><v>1745</v></c><c r="D88" s="218" t="s"><v>1689</v></c><c r="E88" s="219"><v>2012</v></c><c r="F88" s="220"><v>2020</v></c><c r="G88" s="221"/><c r="H88" s="221"><v>-31.486229072978151</v></c><c r="I88" s="221"/><c r="J88" s="221"><v>-8.6548086725128499</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954.25191111111099</v></c><c r="M92" s="324"><v>842.29443962451796</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814.25191111111144</v></c><c r="J96" s="221"><v>718.71991996740815</v></c><c r="K96" s="342"/><c r="L96" s="342"/><c r="M96" s="344"/></row><row r="97" spans="2:13" s="33" customFormat="1" ht="15"><c r="B97" s="35" t="str"><f>Translation!$A$180</f><v>Solar</v></c><c r="C97" s="218" t="s"><v>1747</v></c><c r="D97" s="218" t="s"><v>1689</v></c><c r="E97" s="219"><v>2012</v></c><c r="F97" s="220"><v>2020</v></c><c r="G97" s="221"/><c r="H97" s="221"/><c r="I97" s="221"><v>140</v></c><c r="J97" s="221"><v>123.57451965709859</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2649.3092866034303</v></c><c r="I135" s="203"><f>SUM(I14:I133)</f><v>1091.438696942186</v></c><c r="J135" s="203"><f>SUM(J14:J133)</f><v>1557.7289806965721</v></c><c r="K135" s="36"><f>K14+K37+K43+K52+K79+K92+K108+K115+K120+K129</f><v>2512.0226651845937</v></c><c r="L135" s="36"><f>L14+L37+L43+L52+L79+L92+L108+L115+L120+L129</f><v>987.72279273584991</v></c><c r="M135" s="36"><f>M14+M37+M43+M52+M79+M92+M108+M115+M120+M129</f><v>1520.2885785061303</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2012-04-22T19:04:43Z</dcterms:modified>
</cp:coreProperties>
</file>